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9A7481C2-9ADD-42BE-8D37-8321A46D5F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8" r:id="rId8"/>
    <sheet name="8. mell." sheetId="9" r:id="rId9"/>
    <sheet name="9. mell." sheetId="10" r:id="rId10"/>
    <sheet name="10. mell." sheetId="11" r:id="rId11"/>
    <sheet name="11. mell." sheetId="12" r:id="rId12"/>
    <sheet name="12. mell." sheetId="13" r:id="rId13"/>
    <sheet name="13. mell." sheetId="14" r:id="rId14"/>
    <sheet name="14. mell" sheetId="15" r:id="rId15"/>
    <sheet name="15. mell." sheetId="16" r:id="rId16"/>
    <sheet name="16. mell" sheetId="17" r:id="rId17"/>
  </sheets>
  <definedNames>
    <definedName name="_xlnm.Print_Titles" localSheetId="10">'10. mell.'!$6:$6</definedName>
    <definedName name="_xlnm.Print_Titles" localSheetId="1">'2. mell.'!$6:$6</definedName>
    <definedName name="_xlnm.Print_Titles" localSheetId="2">'3. sz. mell.'!$6:$6</definedName>
    <definedName name="_xlnm.Print_Area" localSheetId="15">'15. mell.'!$A$1:$N$25</definedName>
    <definedName name="_xlnm.Print_Area" localSheetId="7">'7. mell.'!$A$1:$J$23</definedName>
  </definedNames>
  <calcPr calcId="191029"/>
</workbook>
</file>

<file path=xl/calcChain.xml><?xml version="1.0" encoding="utf-8"?>
<calcChain xmlns="http://schemas.openxmlformats.org/spreadsheetml/2006/main">
  <c r="F42" i="3" l="1"/>
  <c r="D17" i="11"/>
  <c r="D28" i="11"/>
  <c r="D39" i="11"/>
  <c r="D50" i="11"/>
  <c r="D61" i="11"/>
  <c r="D72" i="11"/>
  <c r="D83" i="11"/>
  <c r="D94" i="11"/>
  <c r="D105" i="11"/>
  <c r="D116" i="11"/>
  <c r="D103" i="3"/>
  <c r="E103" i="3"/>
  <c r="G103" i="3"/>
  <c r="D96" i="3"/>
  <c r="D97" i="3" s="1"/>
  <c r="D106" i="3" s="1"/>
  <c r="E96" i="3"/>
  <c r="E97" i="3" s="1"/>
  <c r="G96" i="3"/>
  <c r="G97" i="3" s="1"/>
  <c r="G106" i="3" s="1"/>
  <c r="C96" i="3"/>
  <c r="C97" i="3" s="1"/>
  <c r="C106" i="3" s="1"/>
  <c r="D88" i="3"/>
  <c r="E88" i="3"/>
  <c r="G88" i="3"/>
  <c r="D85" i="3"/>
  <c r="E85" i="3"/>
  <c r="G85" i="3"/>
  <c r="D80" i="3"/>
  <c r="E80" i="3"/>
  <c r="G80" i="3"/>
  <c r="D74" i="3"/>
  <c r="D75" i="3" s="1"/>
  <c r="E74" i="3"/>
  <c r="E75" i="3" s="1"/>
  <c r="G74" i="3"/>
  <c r="D68" i="3"/>
  <c r="E68" i="3"/>
  <c r="G68" i="3"/>
  <c r="D62" i="3"/>
  <c r="E62" i="3"/>
  <c r="G62" i="3"/>
  <c r="D55" i="3"/>
  <c r="E55" i="3"/>
  <c r="D49" i="3"/>
  <c r="D46" i="3"/>
  <c r="E46" i="3"/>
  <c r="G46" i="3"/>
  <c r="D43" i="3"/>
  <c r="E43" i="3"/>
  <c r="E49" i="3" s="1"/>
  <c r="G43" i="3"/>
  <c r="G49" i="3" s="1"/>
  <c r="E33" i="3"/>
  <c r="D31" i="3"/>
  <c r="D33" i="3" s="1"/>
  <c r="E31" i="3"/>
  <c r="G31" i="3"/>
  <c r="D22" i="3"/>
  <c r="E22" i="3"/>
  <c r="G22" i="3"/>
  <c r="G33" i="3" s="1"/>
  <c r="F40" i="2"/>
  <c r="C13" i="3"/>
  <c r="D13" i="3"/>
  <c r="D19" i="3" s="1"/>
  <c r="E13" i="3"/>
  <c r="E19" i="3" s="1"/>
  <c r="G13" i="3"/>
  <c r="G19" i="3"/>
  <c r="F8" i="3"/>
  <c r="F9" i="3"/>
  <c r="F10" i="3"/>
  <c r="F11" i="3"/>
  <c r="F12" i="3"/>
  <c r="F14" i="3"/>
  <c r="F15" i="3"/>
  <c r="F16" i="3"/>
  <c r="F17" i="3"/>
  <c r="F18" i="3"/>
  <c r="F20" i="3"/>
  <c r="F22" i="3" s="1"/>
  <c r="F21" i="3"/>
  <c r="F23" i="3"/>
  <c r="F24" i="3"/>
  <c r="F25" i="3"/>
  <c r="F26" i="3"/>
  <c r="F27" i="3"/>
  <c r="F28" i="3"/>
  <c r="F29" i="3"/>
  <c r="F30" i="3"/>
  <c r="F32" i="3"/>
  <c r="F34" i="3"/>
  <c r="F35" i="3"/>
  <c r="F36" i="3"/>
  <c r="F37" i="3"/>
  <c r="F38" i="3"/>
  <c r="F39" i="3"/>
  <c r="F40" i="3"/>
  <c r="F41" i="3"/>
  <c r="F43" i="3" s="1"/>
  <c r="F44" i="3"/>
  <c r="F46" i="3" s="1"/>
  <c r="F45" i="3"/>
  <c r="F47" i="3"/>
  <c r="F48" i="3"/>
  <c r="F51" i="3"/>
  <c r="F52" i="3"/>
  <c r="F57" i="3"/>
  <c r="F58" i="3"/>
  <c r="F62" i="3" s="1"/>
  <c r="F59" i="3"/>
  <c r="F60" i="3"/>
  <c r="F61" i="3"/>
  <c r="F63" i="3"/>
  <c r="F68" i="3" s="1"/>
  <c r="F64" i="3"/>
  <c r="F65" i="3"/>
  <c r="F66" i="3"/>
  <c r="F67" i="3"/>
  <c r="F69" i="3"/>
  <c r="F70" i="3"/>
  <c r="F71" i="3"/>
  <c r="F74" i="3" s="1"/>
  <c r="F72" i="3"/>
  <c r="F73" i="3"/>
  <c r="F77" i="3"/>
  <c r="F80" i="3" s="1"/>
  <c r="F78" i="3"/>
  <c r="F79" i="3"/>
  <c r="F81" i="3"/>
  <c r="F85" i="3" s="1"/>
  <c r="F82" i="3"/>
  <c r="F83" i="3"/>
  <c r="F84" i="3"/>
  <c r="F86" i="3"/>
  <c r="F88" i="3"/>
  <c r="F87" i="3"/>
  <c r="F89" i="3"/>
  <c r="F90" i="3"/>
  <c r="F91" i="3"/>
  <c r="F92" i="3"/>
  <c r="F93" i="3"/>
  <c r="F94" i="3"/>
  <c r="F96" i="3" s="1"/>
  <c r="F97" i="3" s="1"/>
  <c r="F95" i="3"/>
  <c r="F98" i="3"/>
  <c r="F103" i="3" s="1"/>
  <c r="F99" i="3"/>
  <c r="F100" i="3"/>
  <c r="F101" i="3"/>
  <c r="F102" i="3"/>
  <c r="F104" i="3"/>
  <c r="F105" i="3"/>
  <c r="F7" i="3"/>
  <c r="F13" i="3" s="1"/>
  <c r="G114" i="2"/>
  <c r="D130" i="2"/>
  <c r="E130" i="2"/>
  <c r="E133" i="2" s="1"/>
  <c r="G130" i="2"/>
  <c r="D107" i="2"/>
  <c r="E107" i="2"/>
  <c r="G107" i="2"/>
  <c r="D114" i="2"/>
  <c r="D124" i="2" s="1"/>
  <c r="D133" i="2" s="1"/>
  <c r="E114" i="2"/>
  <c r="E124" i="2" s="1"/>
  <c r="D91" i="2"/>
  <c r="E91" i="2"/>
  <c r="G91" i="2"/>
  <c r="D86" i="2"/>
  <c r="E86" i="2"/>
  <c r="D77" i="2"/>
  <c r="D78" i="2" s="1"/>
  <c r="D65" i="2"/>
  <c r="E65" i="2"/>
  <c r="E77" i="2" s="1"/>
  <c r="G65" i="2"/>
  <c r="G77" i="2" s="1"/>
  <c r="D60" i="2"/>
  <c r="E60" i="2"/>
  <c r="D50" i="2"/>
  <c r="D51" i="2" s="1"/>
  <c r="E50" i="2"/>
  <c r="E51" i="2" s="1"/>
  <c r="D44" i="2"/>
  <c r="E44" i="2"/>
  <c r="E25" i="2"/>
  <c r="D24" i="2"/>
  <c r="D25" i="2" s="1"/>
  <c r="D103" i="2" s="1"/>
  <c r="E24" i="2"/>
  <c r="G24" i="2"/>
  <c r="D20" i="2"/>
  <c r="E20" i="2"/>
  <c r="F21" i="2"/>
  <c r="F24" i="2" s="1"/>
  <c r="F22" i="2"/>
  <c r="F23" i="2"/>
  <c r="F26" i="2"/>
  <c r="F27" i="2"/>
  <c r="F28" i="2"/>
  <c r="F29" i="2"/>
  <c r="F31" i="2"/>
  <c r="F33" i="2" s="1"/>
  <c r="F32" i="2"/>
  <c r="F34" i="2"/>
  <c r="F35" i="2"/>
  <c r="F36" i="2"/>
  <c r="F37" i="2"/>
  <c r="F38" i="2"/>
  <c r="F42" i="2"/>
  <c r="F45" i="2"/>
  <c r="F50" i="2" s="1"/>
  <c r="F46" i="2"/>
  <c r="F47" i="2"/>
  <c r="F48" i="2"/>
  <c r="F49" i="2"/>
  <c r="F52" i="2"/>
  <c r="F53" i="2"/>
  <c r="F54" i="2"/>
  <c r="F55" i="2"/>
  <c r="F60" i="2" s="1"/>
  <c r="F56" i="2"/>
  <c r="F57" i="2"/>
  <c r="F58" i="2"/>
  <c r="F59" i="2"/>
  <c r="F61" i="2"/>
  <c r="F62" i="2"/>
  <c r="F65" i="2" s="1"/>
  <c r="F77" i="2" s="1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9" i="2"/>
  <c r="F80" i="2"/>
  <c r="F81" i="2"/>
  <c r="F86" i="2" s="1"/>
  <c r="F82" i="2"/>
  <c r="F83" i="2"/>
  <c r="F84" i="2"/>
  <c r="F85" i="2"/>
  <c r="F87" i="2"/>
  <c r="F88" i="2"/>
  <c r="F91" i="2" s="1"/>
  <c r="F89" i="2"/>
  <c r="F90" i="2"/>
  <c r="F92" i="2"/>
  <c r="F101" i="2" s="1"/>
  <c r="F93" i="2"/>
  <c r="F94" i="2"/>
  <c r="F95" i="2"/>
  <c r="F96" i="2"/>
  <c r="F97" i="2"/>
  <c r="F98" i="2"/>
  <c r="F99" i="2"/>
  <c r="F100" i="2"/>
  <c r="F104" i="2"/>
  <c r="F105" i="2"/>
  <c r="F106" i="2"/>
  <c r="F108" i="2"/>
  <c r="F114" i="2" s="1"/>
  <c r="F109" i="2"/>
  <c r="F110" i="2"/>
  <c r="F111" i="2"/>
  <c r="F112" i="2"/>
  <c r="F113" i="2"/>
  <c r="F115" i="2"/>
  <c r="F116" i="2"/>
  <c r="F117" i="2"/>
  <c r="F118" i="2"/>
  <c r="F119" i="2"/>
  <c r="F124" i="2" s="1"/>
  <c r="F120" i="2"/>
  <c r="F121" i="2"/>
  <c r="F122" i="2"/>
  <c r="F123" i="2"/>
  <c r="F125" i="2"/>
  <c r="F126" i="2"/>
  <c r="F127" i="2"/>
  <c r="F128" i="2"/>
  <c r="F130" i="2" s="1"/>
  <c r="F129" i="2"/>
  <c r="F131" i="2"/>
  <c r="F132" i="2"/>
  <c r="F8" i="2"/>
  <c r="F10" i="2"/>
  <c r="F11" i="2"/>
  <c r="F12" i="2"/>
  <c r="F13" i="2"/>
  <c r="F15" i="2"/>
  <c r="F17" i="2"/>
  <c r="F18" i="2"/>
  <c r="F19" i="2"/>
  <c r="F7" i="2"/>
  <c r="G60" i="2"/>
  <c r="D101" i="2"/>
  <c r="D102" i="2" s="1"/>
  <c r="E101" i="2"/>
  <c r="E102" i="2" s="1"/>
  <c r="G101" i="2"/>
  <c r="G86" i="2"/>
  <c r="G102" i="2"/>
  <c r="G50" i="2"/>
  <c r="G44" i="2"/>
  <c r="D41" i="2"/>
  <c r="E41" i="2"/>
  <c r="G33" i="2"/>
  <c r="D33" i="2"/>
  <c r="E33" i="2"/>
  <c r="D30" i="2"/>
  <c r="E30" i="2"/>
  <c r="G30" i="2"/>
  <c r="C30" i="2"/>
  <c r="C24" i="18"/>
  <c r="C26" i="18" s="1"/>
  <c r="C14" i="18"/>
  <c r="C16" i="18"/>
  <c r="E24" i="4"/>
  <c r="D24" i="4"/>
  <c r="E25" i="4"/>
  <c r="C24" i="4"/>
  <c r="B24" i="4"/>
  <c r="D20" i="5"/>
  <c r="B24" i="15"/>
  <c r="B14" i="15"/>
  <c r="C14" i="15" s="1"/>
  <c r="C43" i="2"/>
  <c r="F43" i="2" s="1"/>
  <c r="F44" i="2" s="1"/>
  <c r="C39" i="2"/>
  <c r="F39" i="2" s="1"/>
  <c r="C26" i="2"/>
  <c r="C16" i="2"/>
  <c r="F16" i="2" s="1"/>
  <c r="C14" i="2"/>
  <c r="F14" i="2" s="1"/>
  <c r="C8" i="2"/>
  <c r="C20" i="5"/>
  <c r="B20" i="5"/>
  <c r="D20" i="12"/>
  <c r="D24" i="12"/>
  <c r="D12" i="17"/>
  <c r="D19" i="17" s="1"/>
  <c r="D24" i="17" s="1"/>
  <c r="B26" i="15"/>
  <c r="C24" i="2"/>
  <c r="C24" i="12"/>
  <c r="C18" i="12"/>
  <c r="C15" i="12"/>
  <c r="C19" i="12" s="1"/>
  <c r="C25" i="12" s="1"/>
  <c r="C12" i="12"/>
  <c r="E24" i="12"/>
  <c r="D18" i="12"/>
  <c r="E18" i="12"/>
  <c r="B24" i="18"/>
  <c r="B26" i="18" s="1"/>
  <c r="B14" i="18"/>
  <c r="B16" i="18" s="1"/>
  <c r="E27" i="6"/>
  <c r="E28" i="6"/>
  <c r="E30" i="6"/>
  <c r="E31" i="6"/>
  <c r="E32" i="6"/>
  <c r="E33" i="6"/>
  <c r="E34" i="6"/>
  <c r="E35" i="6"/>
  <c r="E26" i="6"/>
  <c r="N9" i="16"/>
  <c r="N8" i="16"/>
  <c r="N7" i="16"/>
  <c r="N6" i="16"/>
  <c r="D14" i="16"/>
  <c r="N14" i="16" s="1"/>
  <c r="C14" i="16"/>
  <c r="B14" i="16"/>
  <c r="B8" i="13"/>
  <c r="B15" i="13"/>
  <c r="C31" i="3"/>
  <c r="C43" i="3"/>
  <c r="N24" i="16"/>
  <c r="B25" i="16"/>
  <c r="N10" i="16"/>
  <c r="C17" i="11"/>
  <c r="C28" i="11"/>
  <c r="C39" i="11"/>
  <c r="C50" i="11"/>
  <c r="C61" i="11"/>
  <c r="C72" i="11"/>
  <c r="C83" i="11"/>
  <c r="C94" i="11"/>
  <c r="C105" i="11"/>
  <c r="C116" i="11"/>
  <c r="D12" i="12"/>
  <c r="E12" i="12"/>
  <c r="D15" i="12"/>
  <c r="D19" i="12" s="1"/>
  <c r="E15" i="12"/>
  <c r="E19" i="12" s="1"/>
  <c r="B21" i="13"/>
  <c r="B23" i="13" s="1"/>
  <c r="B11" i="14"/>
  <c r="B15" i="14"/>
  <c r="C6" i="15"/>
  <c r="D6" i="15" s="1"/>
  <c r="E6" i="15" s="1"/>
  <c r="C7" i="15"/>
  <c r="D7" i="15"/>
  <c r="E7" i="15" s="1"/>
  <c r="C8" i="15"/>
  <c r="D8" i="15" s="1"/>
  <c r="E8" i="15" s="1"/>
  <c r="C9" i="15"/>
  <c r="D9" i="15"/>
  <c r="E9" i="15" s="1"/>
  <c r="C10" i="15"/>
  <c r="D10" i="15" s="1"/>
  <c r="E10" i="15" s="1"/>
  <c r="C11" i="15"/>
  <c r="D11" i="15"/>
  <c r="E11" i="15" s="1"/>
  <c r="C12" i="15"/>
  <c r="D12" i="15" s="1"/>
  <c r="E12" i="15" s="1"/>
  <c r="C13" i="15"/>
  <c r="D13" i="15"/>
  <c r="E13" i="15" s="1"/>
  <c r="C15" i="15"/>
  <c r="C17" i="15"/>
  <c r="D17" i="15"/>
  <c r="E17" i="15" s="1"/>
  <c r="C18" i="15"/>
  <c r="D18" i="15" s="1"/>
  <c r="E18" i="15" s="1"/>
  <c r="C19" i="15"/>
  <c r="D19" i="15"/>
  <c r="E19" i="15" s="1"/>
  <c r="C20" i="15"/>
  <c r="D20" i="15" s="1"/>
  <c r="E20" i="15" s="1"/>
  <c r="C21" i="15"/>
  <c r="D21" i="15"/>
  <c r="E21" i="15" s="1"/>
  <c r="C22" i="15"/>
  <c r="D22" i="15" s="1"/>
  <c r="E22" i="15" s="1"/>
  <c r="C23" i="15"/>
  <c r="D23" i="15"/>
  <c r="E23" i="15" s="1"/>
  <c r="C24" i="15"/>
  <c r="D24" i="15" s="1"/>
  <c r="C25" i="15"/>
  <c r="D25" i="15" s="1"/>
  <c r="E25" i="15" s="1"/>
  <c r="N11" i="16"/>
  <c r="N12" i="16"/>
  <c r="N13" i="16"/>
  <c r="E14" i="16"/>
  <c r="F14" i="16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N25" i="16" s="1"/>
  <c r="F25" i="16"/>
  <c r="G25" i="16"/>
  <c r="H25" i="16"/>
  <c r="I25" i="16"/>
  <c r="M25" i="16"/>
  <c r="D18" i="17"/>
  <c r="D23" i="17"/>
  <c r="G9" i="2"/>
  <c r="G20" i="2" s="1"/>
  <c r="G25" i="2" s="1"/>
  <c r="G103" i="2" s="1"/>
  <c r="C33" i="2"/>
  <c r="C41" i="2"/>
  <c r="C44" i="2"/>
  <c r="C50" i="2"/>
  <c r="C51" i="2" s="1"/>
  <c r="C60" i="2"/>
  <c r="C65" i="2"/>
  <c r="C77" i="2" s="1"/>
  <c r="C86" i="2"/>
  <c r="C91" i="2"/>
  <c r="C101" i="2"/>
  <c r="C102" i="2" s="1"/>
  <c r="C107" i="2"/>
  <c r="C124" i="2" s="1"/>
  <c r="C114" i="2"/>
  <c r="C123" i="2"/>
  <c r="C130" i="2"/>
  <c r="C133" i="2" s="1"/>
  <c r="C19" i="3"/>
  <c r="C22" i="3"/>
  <c r="C33" i="3" s="1"/>
  <c r="C46" i="3"/>
  <c r="C49" i="3" s="1"/>
  <c r="G50" i="3"/>
  <c r="F50" i="3" s="1"/>
  <c r="F55" i="3" s="1"/>
  <c r="G53" i="3"/>
  <c r="F53" i="3" s="1"/>
  <c r="G54" i="3"/>
  <c r="F54" i="3" s="1"/>
  <c r="C55" i="3"/>
  <c r="C56" i="3" s="1"/>
  <c r="C62" i="3"/>
  <c r="C75" i="3" s="1"/>
  <c r="C68" i="3"/>
  <c r="C74" i="3"/>
  <c r="C80" i="3"/>
  <c r="C85" i="3"/>
  <c r="C103" i="3"/>
  <c r="E20" i="5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4" i="6" s="1"/>
  <c r="E23" i="6"/>
  <c r="C24" i="6"/>
  <c r="D24" i="6"/>
  <c r="C29" i="6"/>
  <c r="C36" i="6" s="1"/>
  <c r="E36" i="6" s="1"/>
  <c r="D29" i="6"/>
  <c r="D36" i="6" s="1"/>
  <c r="I7" i="7"/>
  <c r="I8" i="7"/>
  <c r="I9" i="7"/>
  <c r="I10" i="7"/>
  <c r="I11" i="7"/>
  <c r="I12" i="7"/>
  <c r="I13" i="7"/>
  <c r="I14" i="7"/>
  <c r="I15" i="7"/>
  <c r="C16" i="7"/>
  <c r="D16" i="7"/>
  <c r="E16" i="7"/>
  <c r="F16" i="7"/>
  <c r="G16" i="7"/>
  <c r="H16" i="7"/>
  <c r="C15" i="8"/>
  <c r="D15" i="8"/>
  <c r="C19" i="8"/>
  <c r="C23" i="8"/>
  <c r="D23" i="8"/>
  <c r="C8" i="9"/>
  <c r="C15" i="9"/>
  <c r="C17" i="9"/>
  <c r="C24" i="9"/>
  <c r="C27" i="9"/>
  <c r="C40" i="9"/>
  <c r="C41" i="9" s="1"/>
  <c r="C17" i="10"/>
  <c r="C28" i="10"/>
  <c r="C39" i="10"/>
  <c r="C50" i="10"/>
  <c r="C61" i="10"/>
  <c r="C72" i="10"/>
  <c r="C83" i="10"/>
  <c r="C94" i="10"/>
  <c r="C105" i="10"/>
  <c r="C116" i="10"/>
  <c r="C88" i="3"/>
  <c r="N20" i="16"/>
  <c r="I16" i="7"/>
  <c r="D15" i="15"/>
  <c r="E15" i="15"/>
  <c r="G41" i="2"/>
  <c r="G124" i="2"/>
  <c r="G133" i="2"/>
  <c r="G134" i="2" s="1"/>
  <c r="F107" i="2"/>
  <c r="G75" i="3"/>
  <c r="F31" i="3"/>
  <c r="F33" i="3" s="1"/>
  <c r="G51" i="2"/>
  <c r="F30" i="2"/>
  <c r="E24" i="15" l="1"/>
  <c r="E26" i="15" s="1"/>
  <c r="D26" i="15"/>
  <c r="C76" i="3"/>
  <c r="F133" i="2"/>
  <c r="G78" i="2"/>
  <c r="E25" i="12"/>
  <c r="F102" i="2"/>
  <c r="F41" i="2"/>
  <c r="F51" i="2" s="1"/>
  <c r="F78" i="2" s="1"/>
  <c r="E103" i="2"/>
  <c r="E134" i="2" s="1"/>
  <c r="E78" i="2"/>
  <c r="F106" i="3"/>
  <c r="F75" i="3"/>
  <c r="F49" i="3"/>
  <c r="F56" i="3" s="1"/>
  <c r="F76" i="3" s="1"/>
  <c r="F19" i="3"/>
  <c r="E56" i="3"/>
  <c r="E76" i="3" s="1"/>
  <c r="C107" i="3"/>
  <c r="C134" i="2"/>
  <c r="D25" i="12"/>
  <c r="D14" i="15"/>
  <c r="C16" i="15"/>
  <c r="D134" i="2"/>
  <c r="D56" i="3"/>
  <c r="D76" i="3" s="1"/>
  <c r="D107" i="3" s="1"/>
  <c r="E106" i="3"/>
  <c r="E107" i="3" s="1"/>
  <c r="C26" i="15"/>
  <c r="E29" i="6"/>
  <c r="F9" i="2"/>
  <c r="F20" i="2" s="1"/>
  <c r="F25" i="2" s="1"/>
  <c r="C20" i="2"/>
  <c r="C25" i="2" s="1"/>
  <c r="C103" i="2" s="1"/>
  <c r="B16" i="15"/>
  <c r="G55" i="3"/>
  <c r="G56" i="3" s="1"/>
  <c r="G76" i="3" s="1"/>
  <c r="G107" i="3" s="1"/>
  <c r="F103" i="2" l="1"/>
  <c r="F134" i="2" s="1"/>
  <c r="D16" i="15"/>
  <c r="E14" i="15"/>
  <c r="E16" i="15" s="1"/>
  <c r="C78" i="2"/>
  <c r="F107" i="3"/>
</calcChain>
</file>

<file path=xl/sharedStrings.xml><?xml version="1.0" encoding="utf-8"?>
<sst xmlns="http://schemas.openxmlformats.org/spreadsheetml/2006/main" count="1364" uniqueCount="809">
  <si>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</si>
  <si>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</si>
  <si>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</si>
  <si>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</si>
  <si>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</si>
  <si>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</si>
  <si>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</si>
  <si>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</si>
  <si>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</si>
  <si>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</si>
  <si>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</si>
  <si>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</si>
  <si>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</si>
  <si>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</si>
  <si>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</si>
  <si>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</si>
  <si>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</si>
  <si>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</si>
  <si>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</si>
  <si>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</si>
  <si>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</si>
  <si>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</si>
  <si>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</si>
  <si>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(Adatok forintban!)</t>
  </si>
  <si>
    <t>Kiadási előirányzatok Önkormányzat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</si>
  <si>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</si>
  <si>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</si>
  <si>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</si>
  <si>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</si>
  <si>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</si>
  <si>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</si>
  <si>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</si>
  <si>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</si>
  <si>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</si>
  <si>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</si>
  <si>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</si>
  <si>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</si>
  <si>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</si>
  <si>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</si>
  <si>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</si>
  <si>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</si>
  <si>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</si>
  <si>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</si>
  <si>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</si>
  <si>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</si>
  <si>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</si>
  <si>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</si>
  <si>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</si>
  <si>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</si>
  <si>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</si>
  <si>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</si>
  <si>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</si>
  <si>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</si>
  <si>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</si>
  <si>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</si>
  <si>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</si>
  <si>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</si>
  <si>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</si>
  <si>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</si>
  <si>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</si>
  <si>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</si>
  <si>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</si>
  <si>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</si>
  <si>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</si>
  <si>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</si>
  <si>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</si>
  <si>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</si>
  <si>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</si>
  <si>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</si>
  <si>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</si>
  <si>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</si>
  <si>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</si>
  <si>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</si>
  <si>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</si>
  <si>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</si>
  <si>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</si>
  <si>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</si>
  <si>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</si>
  <si>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</si>
  <si>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</si>
  <si>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</si>
  <si>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</si>
  <si>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</si>
  <si>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</si>
  <si>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</si>
  <si>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</si>
  <si>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</si>
  <si>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</si>
  <si>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</si>
  <si>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</si>
  <si>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</si>
  <si>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</si>
  <si>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</si>
  <si>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</si>
  <si>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</si>
  <si>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</si>
  <si>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</si>
  <si>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</si>
  <si>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</si>
  <si>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</si>
  <si>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</si>
  <si>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</si>
  <si>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</si>
  <si>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</si>
  <si>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</si>
  <si>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</si>
  <si>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</si>
  <si>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</si>
  <si>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</si>
  <si>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</si>
  <si>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</si>
  <si>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</si>
  <si>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</si>
  <si>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</si>
  <si>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</si>
  <si>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</si>
  <si>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</si>
  <si>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</si>
  <si>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</si>
  <si>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</si>
  <si>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</si>
  <si>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</si>
  <si>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</si>
  <si>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</si>
  <si>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</si>
  <si>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</si>
  <si>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</si>
  <si>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</si>
  <si>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</si>
  <si>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</si>
  <si>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</si>
  <si>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</si>
  <si>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</si>
  <si>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</si>
  <si>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</si>
  <si>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</si>
  <si>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</si>
  <si>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</si>
  <si>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</si>
  <si>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</si>
  <si>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</si>
  <si>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</si>
  <si>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</si>
  <si>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</si>
  <si>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</si>
  <si>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</si>
  <si>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</si>
  <si>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</si>
  <si>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</si>
  <si>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</si>
  <si>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</si>
  <si>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</si>
  <si>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</si>
  <si>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</si>
  <si>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</si>
  <si>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</si>
  <si>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</si>
  <si>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</si>
  <si>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</si>
  <si>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</si>
  <si>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</si>
  <si>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</si>
  <si>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</si>
  <si>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</si>
  <si>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</si>
  <si>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</si>
  <si>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</si>
  <si>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</si>
  <si>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</si>
  <si>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</si>
  <si>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</si>
  <si>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</si>
  <si>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</si>
  <si>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</si>
  <si>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</si>
  <si>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</si>
  <si>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</si>
  <si>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</si>
  <si>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</si>
  <si>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</si>
  <si>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</si>
  <si>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</si>
  <si>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</si>
  <si>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</si>
  <si>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</si>
  <si>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</si>
  <si>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</si>
  <si>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</si>
  <si>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</si>
  <si>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</si>
  <si>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</si>
  <si>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</si>
  <si>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</si>
  <si>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</si>
  <si>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</si>
  <si>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</si>
  <si>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</si>
  <si>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</si>
  <si>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</si>
  <si>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</si>
  <si>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</si>
  <si>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</si>
  <si>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</si>
  <si>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</si>
  <si>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</si>
  <si>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</si>
  <si>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</si>
  <si>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</si>
  <si>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</si>
  <si>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</si>
  <si>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</si>
  <si>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</si>
  <si>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</si>
  <si>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</si>
  <si>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</si>
  <si>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</si>
  <si>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</si>
  <si>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</si>
  <si>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</si>
  <si>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</si>
  <si>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</si>
  <si>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</si>
  <si>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</si>
  <si>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</si>
  <si>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</si>
  <si>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</si>
  <si>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</si>
  <si>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</si>
  <si>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</si>
  <si>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</si>
  <si>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</si>
  <si>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</si>
  <si>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</si>
  <si>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</si>
  <si>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</si>
  <si>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</si>
  <si>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</si>
  <si>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</si>
  <si>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</si>
  <si>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</si>
  <si>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</si>
  <si>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</si>
  <si>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</si>
  <si>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</si>
  <si>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</si>
  <si>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</si>
  <si>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</si>
  <si>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</si>
  <si>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</si>
  <si>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</si>
  <si>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</si>
  <si>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</si>
  <si>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</si>
  <si>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</si>
  <si>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</si>
  <si>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</si>
  <si>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</si>
  <si>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</si>
  <si>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</si>
  <si>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</si>
  <si>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</si>
  <si>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</si>
  <si>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</si>
  <si>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</si>
  <si>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</si>
  <si>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</si>
  <si>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</si>
  <si>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</si>
  <si>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</si>
  <si>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</si>
  <si>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</si>
  <si>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</si>
  <si>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</si>
  <si>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</si>
  <si>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</si>
  <si>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</si>
  <si>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</si>
  <si>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</si>
  <si>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</si>
  <si>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</si>
  <si>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</si>
  <si>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</si>
  <si>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</si>
  <si>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</si>
  <si>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</si>
  <si>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</si>
  <si>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</si>
  <si>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</si>
  <si>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</si>
  <si>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</si>
  <si>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</si>
  <si>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</si>
  <si>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</si>
  <si>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</si>
  <si>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</si>
  <si>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</si>
  <si>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</si>
  <si>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</si>
  <si>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</si>
  <si>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</si>
  <si>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</si>
  <si>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</si>
  <si>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</si>
  <si>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</si>
  <si>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</si>
  <si>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</si>
  <si>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</si>
  <si>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</si>
  <si>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</si>
  <si>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</si>
  <si>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</si>
  <si>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</si>
  <si>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</si>
  <si>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</si>
  <si>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</si>
  <si>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</si>
  <si>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</si>
  <si>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</si>
  <si>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</si>
  <si>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</si>
  <si>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</si>
  <si>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</si>
  <si>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</si>
  <si>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</si>
  <si>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</si>
  <si>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</si>
  <si>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</si>
  <si>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</si>
  <si>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</si>
  <si>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</si>
  <si>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</si>
  <si>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</si>
  <si>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</si>
  <si>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</si>
  <si>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</si>
  <si>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</si>
  <si>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</si>
  <si>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</si>
  <si>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</si>
  <si>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</si>
  <si>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</si>
  <si>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</si>
  <si>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</si>
  <si>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</si>
  <si>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</si>
  <si>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</si>
  <si>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</si>
  <si>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</si>
  <si>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</si>
  <si>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</si>
  <si>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</si>
  <si>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</si>
  <si>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</si>
  <si>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</si>
  <si>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</si>
  <si>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</si>
  <si>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</si>
  <si>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</si>
  <si>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</si>
  <si>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</si>
  <si>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</si>
  <si>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</si>
  <si>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</si>
  <si>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</si>
  <si>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</si>
  <si>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</si>
  <si>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</si>
  <si>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</si>
  <si>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</si>
  <si>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</si>
  <si>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</si>
  <si>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</si>
  <si>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</si>
  <si>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</si>
  <si>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</si>
  <si>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</si>
  <si>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</si>
  <si>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</si>
  <si>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</si>
  <si>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</si>
  <si>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</si>
  <si>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</si>
  <si>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</si>
  <si>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</si>
  <si>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</si>
  <si>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</si>
  <si>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</si>
  <si>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</si>
  <si>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</si>
  <si>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</si>
  <si>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</si>
  <si>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</si>
  <si>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</si>
  <si>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</si>
  <si>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</si>
  <si>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</si>
  <si>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</si>
  <si>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</si>
  <si>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</si>
  <si>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</si>
  <si>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</si>
  <si>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</si>
  <si>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</si>
  <si>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</si>
  <si>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</si>
  <si>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</si>
  <si>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</si>
  <si>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</si>
  <si>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</si>
  <si>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</si>
  <si>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</si>
  <si>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</si>
  <si>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</si>
  <si>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</si>
  <si>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</si>
  <si>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</si>
  <si>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</si>
  <si>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</si>
  <si>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</si>
  <si>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</si>
  <si>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</si>
  <si>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</si>
  <si>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</si>
  <si>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</si>
  <si>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</si>
  <si>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</si>
  <si>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</si>
  <si>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</si>
  <si>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</si>
  <si>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</si>
  <si>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</si>
  <si>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</si>
  <si>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</si>
  <si>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</si>
  <si>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</si>
  <si>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</si>
  <si>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</si>
  <si>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</si>
  <si>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</si>
  <si>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</si>
  <si>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</si>
  <si>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</si>
  <si>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</si>
  <si>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</si>
  <si>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</si>
  <si>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</si>
  <si>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</si>
  <si>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</si>
  <si>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</si>
  <si>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</si>
  <si>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</si>
  <si>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</si>
  <si>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</si>
  <si>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</si>
  <si>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</si>
  <si>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</si>
  <si>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</si>
  <si>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</si>
  <si>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</si>
  <si>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</si>
  <si>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</si>
  <si>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</si>
  <si>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</si>
  <si>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</si>
  <si>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</si>
  <si>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</si>
  <si>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</si>
  <si>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</si>
  <si>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</si>
  <si>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</si>
  <si>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</si>
  <si>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</si>
  <si>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</si>
  <si>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</si>
  <si>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</si>
  <si>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</si>
  <si>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</si>
  <si>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</si>
  <si>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</si>
  <si>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</si>
  <si>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</si>
  <si>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</si>
  <si>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</si>
  <si>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</si>
  <si>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</si>
  <si>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</si>
  <si>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</si>
  <si>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</si>
  <si>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</si>
  <si>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</si>
  <si>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</si>
  <si>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</si>
  <si>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</si>
  <si>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</si>
  <si>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</si>
  <si>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</si>
  <si>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</si>
  <si>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</si>
  <si>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</si>
  <si>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</si>
  <si>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Községi Önkormányzat Összesen</t>
  </si>
  <si>
    <t xml:space="preserve"> ebből főfoglalkozású</t>
  </si>
  <si>
    <t xml:space="preserve"> ebből megbízási szerződéses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</si>
  <si>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</si>
  <si>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</si>
  <si>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</si>
  <si>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</si>
  <si>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</si>
  <si>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</si>
  <si>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</si>
  <si>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</si>
  <si>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</si>
  <si>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</si>
  <si>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</si>
  <si>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</si>
  <si>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</si>
  <si>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</si>
  <si>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</si>
  <si>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</si>
  <si>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</si>
  <si>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</si>
  <si>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</si>
  <si>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>ELŐIRÁNYZATOK, ÖNKORMÁNYZAT</t>
  </si>
  <si>
    <t>MINDÖSSESEN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</si>
  <si>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</si>
  <si>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</si>
  <si>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</si>
  <si>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</si>
  <si>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</si>
  <si>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</si>
  <si>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</si>
  <si>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</si>
  <si>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</si>
  <si>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</si>
  <si>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</si>
  <si>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</si>
  <si>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</si>
  <si>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</si>
  <si>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</si>
  <si>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</si>
  <si>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</si>
  <si>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</si>
  <si>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 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</si>
  <si>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</si>
  <si>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</si>
  <si>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</si>
  <si>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</si>
  <si>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Szolgálati lakások, egyéb építmények felújítása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</si>
  <si>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</si>
  <si>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</si>
  <si>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</si>
  <si>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</si>
  <si>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</si>
  <si>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</si>
  <si>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</si>
  <si>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</si>
  <si>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</si>
  <si>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</si>
  <si>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</si>
  <si>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</si>
  <si>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</si>
  <si>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</si>
  <si>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</si>
  <si>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</si>
  <si>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</si>
  <si>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</si>
  <si>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</si>
  <si>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</si>
  <si>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</si>
  <si>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</si>
  <si>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</si>
  <si>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</si>
  <si>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</si>
  <si>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</si>
  <si>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</si>
  <si>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</si>
  <si>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</si>
  <si>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</si>
  <si>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</si>
  <si>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</si>
  <si>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</si>
  <si>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</si>
  <si>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</si>
  <si>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</si>
  <si>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</si>
  <si>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</si>
  <si>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</si>
  <si>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</si>
  <si>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</si>
  <si>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</si>
  <si>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</si>
  <si>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</si>
  <si>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</si>
  <si>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</si>
  <si>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</si>
  <si>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</si>
  <si>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</si>
  <si>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</si>
  <si>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</si>
  <si>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</si>
  <si>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</si>
  <si>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</si>
  <si>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</si>
  <si>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</si>
  <si>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</si>
  <si>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</si>
  <si>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</si>
  <si>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</si>
  <si>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</si>
  <si>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</si>
  <si>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</si>
  <si>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</si>
  <si>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</si>
  <si>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</si>
  <si>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</si>
  <si>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</si>
  <si>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</si>
  <si>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</si>
  <si>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</si>
  <si>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</si>
  <si>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</si>
  <si>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</si>
  <si>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</si>
  <si>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</si>
  <si>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</si>
  <si>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</si>
  <si>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</si>
  <si>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</si>
  <si>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</si>
  <si>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</si>
  <si>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</si>
  <si>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</si>
  <si>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</si>
  <si>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</si>
  <si>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</si>
  <si>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</si>
  <si>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</si>
  <si>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</si>
  <si>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</si>
  <si>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</si>
  <si>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</si>
  <si>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</si>
  <si>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</si>
  <si>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</si>
  <si>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</si>
  <si>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</si>
  <si>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</si>
  <si>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</si>
  <si>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</si>
  <si>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</si>
  <si>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</si>
  <si>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</si>
  <si>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</si>
  <si>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</si>
  <si>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</si>
  <si>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</si>
  <si>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</si>
  <si>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</si>
  <si>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</si>
  <si>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</si>
  <si>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</si>
  <si>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</si>
  <si>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</t>
  </si>
  <si>
    <t>Építésügyi bírság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</si>
  <si>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</si>
  <si>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</si>
  <si>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</si>
  <si>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</si>
  <si>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</si>
  <si>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</si>
  <si>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</si>
  <si>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</si>
  <si>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</si>
  <si>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</si>
  <si>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</si>
  <si>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</si>
  <si>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</si>
  <si>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</si>
  <si>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</si>
  <si>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</si>
  <si>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</si>
  <si>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</si>
  <si>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</si>
  <si>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</si>
  <si>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</si>
  <si>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</si>
  <si>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</si>
  <si>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</si>
  <si>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</si>
  <si>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</si>
  <si>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</si>
  <si>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</si>
  <si>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</si>
  <si>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</si>
  <si>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</si>
  <si>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</si>
  <si>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</si>
  <si>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</si>
  <si>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</si>
  <si>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</si>
  <si>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</si>
  <si>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</si>
  <si>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</si>
  <si>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</si>
  <si>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</si>
  <si>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</si>
  <si>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</si>
  <si>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</si>
  <si>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</si>
  <si>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Egyéb működési célú támogatások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</si>
  <si>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</si>
  <si>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</si>
  <si>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</si>
  <si>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</si>
  <si>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</si>
  <si>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</si>
  <si>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</si>
  <si>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</si>
  <si>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</si>
  <si>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</si>
  <si>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</si>
  <si>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b.) Település-üzemeltetéshez kapcs.feladatellátás tám.besz.után</t>
  </si>
  <si>
    <t>Lakáshoz jutás, és lakásfenntartási támogatás</t>
  </si>
  <si>
    <t>c.) Egyéb önk.feladatok támogatás beszámítás után</t>
  </si>
  <si>
    <t>d) Lakott külterülettel kapcsolatos feladatok támogatása</t>
  </si>
  <si>
    <t>e) Üdülőhelyi feladatok támogatása beszámítás után</t>
  </si>
  <si>
    <t>d.) A 2015. évről áthúzódó bérkompenzáció támogatása</t>
  </si>
  <si>
    <t>I.Alcímszám összesen</t>
  </si>
  <si>
    <t>I.1. Általános feladatok támogatása összesen beszámítás után: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</si>
  <si>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</si>
  <si>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</si>
  <si>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</si>
  <si>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</si>
  <si>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c.) Szociális étkeztetés támogatása</t>
  </si>
  <si>
    <t>d.) Házi segítségnyújtás</t>
  </si>
  <si>
    <t>e) Falugondnoki és tanyagondnoki szolgáltatás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</si>
  <si>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</si>
  <si>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</si>
  <si>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</si>
  <si>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</si>
  <si>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</si>
  <si>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</si>
  <si>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</si>
  <si>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</si>
  <si>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</si>
  <si>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</si>
  <si>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</si>
  <si>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</si>
  <si>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2019. évi kifizetés</t>
  </si>
  <si>
    <t>Adatok  Ft-ban!</t>
  </si>
  <si>
    <t>2020. évi kifizetés</t>
  </si>
  <si>
    <t xml:space="preserve">B8 Finanszírozási bevételek- önkormányzat projekthez történő hozzájárulása </t>
  </si>
  <si>
    <t xml:space="preserve"> kiemelt kiadási és bevételi jogcímei</t>
  </si>
  <si>
    <t>2021. évi előirányzat</t>
  </si>
  <si>
    <t>Tárgyévi kifizetés (2018. évi ei.)</t>
  </si>
  <si>
    <t>2021. évi kifizetés</t>
  </si>
  <si>
    <t>2022. év utáni kifizetések</t>
  </si>
  <si>
    <t>2019. évi létszám-keret (főben)</t>
  </si>
  <si>
    <t>2019. évi létszám keret</t>
  </si>
  <si>
    <t>2022. évi előirányzat</t>
  </si>
  <si>
    <t>Mátraszentimre Községi Önkormányzat 2020. évi költségvetésének</t>
  </si>
  <si>
    <t>2020. évi eredeti előirányzat</t>
  </si>
  <si>
    <t>Mátraszentimre Községi Önkormányzat 2020. évi költségvetése</t>
  </si>
  <si>
    <t>Mátraszentimre Település Önkormányzat 2020. évi költségvetése</t>
  </si>
  <si>
    <t>2020. évi létszám-keret (főben)</t>
  </si>
  <si>
    <t>Mátraszentimre Községi Önkormányzat 2020. évi létszámkeret kimutatása a Kjt. és a Ktv. be-sorolások alapján csoportosítva</t>
  </si>
  <si>
    <t>2020. évi létszám keret</t>
  </si>
  <si>
    <t>Mátraszentime Községi Önkormányzat 2020. évi költségvetésében a többéves kihatással járó döntések számszerűsítése évenkénti bontásban és összesítve (Adatok E Ft-ban!)</t>
  </si>
  <si>
    <t>Kimutatás a 2019. évi helyi adókról, és várható 2020. évi bevételekről adónemenként</t>
  </si>
  <si>
    <t>2019.évi eredeti bev.ei.</t>
  </si>
  <si>
    <t>2019.  évi teljesítés</t>
  </si>
  <si>
    <t>2020. évi bev.ei.</t>
  </si>
  <si>
    <t>Mátraszentimre Községi Önkormányzat gördülő tervezése a 2020-2023 évekre vonatkozóan</t>
  </si>
  <si>
    <t>2023. évi előirányzat</t>
  </si>
  <si>
    <r>
      <t xml:space="preserve">                                            Mátraszentimre Községi Önkormányzat előirányzat-felhasználási (likviditási) ütemterve 2020. évi költségvetéshez  </t>
    </r>
    <r>
      <rPr>
        <sz val="10"/>
        <rFont val="Arial"/>
        <family val="2"/>
        <charset val="238"/>
      </rPr>
      <t xml:space="preserve">                                                           adatok ezer forintban        </t>
    </r>
  </si>
  <si>
    <t xml:space="preserve">Mátraszentimre Községi Önkormányzat 2020. évi költségvetésében az Önkormányzatok működési támogatásainak részletes bemutatása </t>
  </si>
  <si>
    <t>Egyéb közhatalmi bevételek (05+12+13+14)</t>
  </si>
  <si>
    <t>Környezetvédelmi bírság</t>
  </si>
  <si>
    <t>Közhatalmi bevételek összesen</t>
  </si>
  <si>
    <t>Általános igazgatási tev.</t>
  </si>
  <si>
    <t>-  munkaszerződéssel foglalkoztatott</t>
  </si>
  <si>
    <t>-  megbízási szerződéssel foglalkoztatott</t>
  </si>
  <si>
    <t>2019. tényleges munkajogi   létszám</t>
  </si>
  <si>
    <t>2019. évi tényleges  létszám (főben)</t>
  </si>
  <si>
    <t>2020. évi tényleges  nyitó létszám (főben)</t>
  </si>
  <si>
    <t>2020. tényleges nyitó munkajogi   létszám</t>
  </si>
  <si>
    <t>Átvezetett módosítások</t>
  </si>
  <si>
    <t>Eredeti előirányzat</t>
  </si>
  <si>
    <t>Módosított előirányzat</t>
  </si>
  <si>
    <t xml:space="preserve">állami (államigaz-gatási) feladatok </t>
  </si>
  <si>
    <t>1. melléklet az 1/2020 (II.26.) sz. Önkormányzati rendelethez</t>
  </si>
  <si>
    <t>2. melléklet az 1/2020. (II.26.) sz. Önkormányzati rendelethez</t>
  </si>
  <si>
    <t>3. melléklet az 1/2020. (II.26.) sz. Önkormányzati rendelethez</t>
  </si>
  <si>
    <t>1/2020.(II.26.) önkormányzati rendelethez</t>
  </si>
  <si>
    <t>1/2020. (II.26.) önkormányzati rendelethez</t>
  </si>
  <si>
    <t>5.melléklet az 1/2020. (II.26.) sz. Önkormányzati rendelethez</t>
  </si>
  <si>
    <t>6.melléklet az 1/2020. (II.26.) sz. Önkormányzati rendelethez</t>
  </si>
  <si>
    <t>7. melléklet az 1/2020. (II.26.) sz. Önkormányzati rendelethez</t>
  </si>
  <si>
    <t>8.melléklet az 1/2020. (II.26.) sz. Önkormányzati rendelethez</t>
  </si>
  <si>
    <t>9.melléklet az 1/2020. (II.26.) sz. Önkormányzati rendelethez</t>
  </si>
  <si>
    <t>10.melléklet az 1/2020. (II.26.) sz. Önkormányzati rendelethez</t>
  </si>
  <si>
    <t>11. sz. melléklet az 1/2020. (II.26.) sz. Önkormányzati rendelethez</t>
  </si>
  <si>
    <t>12. melléklet az 1/2020. (II.26.) sz. Önkormányzati rendelethez</t>
  </si>
  <si>
    <t>13. melléklet az 1/2020. (II.26.) sz. Önkormányzati rendelethez</t>
  </si>
  <si>
    <t>14. melléklet az 1/2020. (II.26.) sz. Önkormányzati rendelethez</t>
  </si>
  <si>
    <r>
      <t xml:space="preserve">15. melléklet Mátraszentimre Községi Önkormányzat Képviselő-testületének  1/2020.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</si>
  <si>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16. melléklet Mátraszentimre Községi Önkormányzat Képviselő-testületének  1/2020. 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</si>
  <si>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t>2020. évi módosított előirányzat</t>
  </si>
  <si>
    <t>módosított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</si>
</sst>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"/>
    <numFmt numFmtId="165" formatCode="0__"/>
    <numFmt numFmtId="166" formatCode="_-* #,##0\ _F_t_-;\-* #,##0\ _F_t_-;_-* &quot;- &quot;_F_t_-;_-@_-"/>
  </numFmts>
  <fonts count="72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0"/>
      <name val="Arial"/>
      <family val="2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 CE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1" fillId="0" borderId="0" applyBorder="0" applyProtection="0"/>
    <xf numFmtId="166" fontId="49" fillId="0" borderId="0" applyFill="0" applyBorder="0" applyAlignment="0" applyProtection="0"/>
    <xf numFmtId="0" fontId="66" fillId="0" borderId="0"/>
    <xf numFmtId="9" fontId="49" fillId="0" borderId="0" applyFill="0" applyBorder="0" applyAlignment="0" applyProtection="0"/>
  </cellStyleXfs>
  <cellXfs count="37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/>
    <xf numFmtId="164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4" xfId="0" applyFont="1" applyFill="1" applyBorder="1"/>
    <xf numFmtId="3" fontId="1" fillId="2" borderId="4" xfId="0" applyNumberFormat="1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0" fontId="10" fillId="2" borderId="4" xfId="0" applyFont="1" applyFill="1" applyBorder="1"/>
    <xf numFmtId="3" fontId="8" fillId="2" borderId="4" xfId="0" applyNumberFormat="1" applyFont="1" applyFill="1" applyBorder="1"/>
    <xf numFmtId="0" fontId="1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3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0" fontId="24" fillId="0" borderId="1" xfId="0" applyFont="1" applyFill="1" applyBorder="1"/>
    <xf numFmtId="0" fontId="28" fillId="0" borderId="1" xfId="0" applyFont="1" applyFill="1" applyBorder="1"/>
    <xf numFmtId="3" fontId="28" fillId="0" borderId="1" xfId="0" applyNumberFormat="1" applyFont="1" applyFill="1" applyBorder="1"/>
    <xf numFmtId="0" fontId="29" fillId="0" borderId="0" xfId="0" applyFont="1"/>
    <xf numFmtId="0" fontId="21" fillId="0" borderId="0" xfId="0" applyFont="1" applyAlignment="1">
      <alignment horizontal="right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0" xfId="0" applyFont="1"/>
    <xf numFmtId="0" fontId="32" fillId="0" borderId="1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Border="1"/>
    <xf numFmtId="0" fontId="33" fillId="0" borderId="12" xfId="0" applyFont="1" applyBorder="1"/>
    <xf numFmtId="0" fontId="33" fillId="0" borderId="11" xfId="0" applyFont="1" applyFill="1" applyBorder="1" applyAlignment="1">
      <alignment horizontal="left" vertical="center" wrapText="1"/>
    </xf>
    <xf numFmtId="0" fontId="34" fillId="4" borderId="1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1" fillId="0" borderId="1" xfId="0" applyFont="1" applyBorder="1"/>
    <xf numFmtId="0" fontId="31" fillId="0" borderId="1" xfId="0" applyFont="1" applyBorder="1"/>
    <xf numFmtId="0" fontId="31" fillId="0" borderId="12" xfId="0" applyFont="1" applyBorder="1"/>
    <xf numFmtId="0" fontId="34" fillId="0" borderId="1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3" fontId="31" fillId="0" borderId="1" xfId="0" applyNumberFormat="1" applyFont="1" applyBorder="1"/>
    <xf numFmtId="3" fontId="33" fillId="0" borderId="1" xfId="0" applyNumberFormat="1" applyFont="1" applyBorder="1"/>
    <xf numFmtId="0" fontId="34" fillId="4" borderId="13" xfId="0" applyFont="1" applyFill="1" applyBorder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/>
    </xf>
    <xf numFmtId="3" fontId="21" fillId="0" borderId="14" xfId="0" applyNumberFormat="1" applyFont="1" applyBorder="1"/>
    <xf numFmtId="0" fontId="21" fillId="0" borderId="14" xfId="0" applyFont="1" applyBorder="1"/>
    <xf numFmtId="0" fontId="21" fillId="0" borderId="15" xfId="0" applyFont="1" applyBorder="1"/>
    <xf numFmtId="3" fontId="21" fillId="0" borderId="0" xfId="0" applyNumberFormat="1" applyFont="1" applyAlignment="1">
      <alignment horizontal="right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3" fontId="33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35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3" fontId="21" fillId="0" borderId="1" xfId="0" applyNumberFormat="1" applyFont="1" applyBorder="1"/>
    <xf numFmtId="0" fontId="34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/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0" fillId="0" borderId="1" xfId="0" applyFont="1" applyBorder="1"/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Border="1"/>
    <xf numFmtId="0" fontId="44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Border="1"/>
    <xf numFmtId="3" fontId="27" fillId="0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6" fillId="0" borderId="0" xfId="0" applyFont="1"/>
    <xf numFmtId="0" fontId="47" fillId="0" borderId="0" xfId="0" applyFont="1" applyAlignment="1">
      <alignment horizontal="right"/>
    </xf>
    <xf numFmtId="0" fontId="48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51" fillId="0" borderId="0" xfId="1" applyFont="1" applyFill="1" applyBorder="1" applyAlignment="1" applyProtection="1"/>
    <xf numFmtId="0" fontId="52" fillId="0" borderId="0" xfId="1" applyFont="1" applyFill="1" applyBorder="1" applyAlignment="1" applyProtection="1">
      <alignment horizontal="center"/>
    </xf>
    <xf numFmtId="0" fontId="53" fillId="0" borderId="0" xfId="1" applyFont="1" applyFill="1" applyBorder="1" applyAlignment="1" applyProtection="1">
      <alignment horizontal="right"/>
    </xf>
    <xf numFmtId="0" fontId="54" fillId="5" borderId="3" xfId="1" applyFont="1" applyFill="1" applyBorder="1" applyAlignment="1" applyProtection="1">
      <alignment horizontal="center" vertical="center"/>
    </xf>
    <xf numFmtId="0" fontId="54" fillId="5" borderId="3" xfId="1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horizontal="center" vertical="center" wrapText="1"/>
    </xf>
    <xf numFmtId="0" fontId="55" fillId="0" borderId="1" xfId="1" applyFont="1" applyFill="1" applyBorder="1" applyAlignment="1" applyProtection="1">
      <alignment horizontal="center"/>
    </xf>
    <xf numFmtId="0" fontId="55" fillId="0" borderId="16" xfId="1" applyFont="1" applyFill="1" applyBorder="1" applyAlignment="1" applyProtection="1"/>
    <xf numFmtId="166" fontId="49" fillId="0" borderId="2" xfId="2" applyFill="1" applyBorder="1" applyAlignment="1" applyProtection="1">
      <alignment horizontal="right"/>
    </xf>
    <xf numFmtId="0" fontId="55" fillId="0" borderId="3" xfId="1" applyFont="1" applyFill="1" applyBorder="1" applyAlignment="1" applyProtection="1"/>
    <xf numFmtId="166" fontId="49" fillId="0" borderId="1" xfId="2" applyFill="1" applyBorder="1" applyAlignment="1" applyProtection="1">
      <alignment horizontal="right"/>
    </xf>
    <xf numFmtId="0" fontId="54" fillId="0" borderId="1" xfId="1" applyFont="1" applyFill="1" applyBorder="1" applyAlignment="1" applyProtection="1">
      <alignment horizontal="center"/>
    </xf>
    <xf numFmtId="0" fontId="54" fillId="0" borderId="17" xfId="1" applyFont="1" applyFill="1" applyBorder="1" applyAlignment="1" applyProtection="1"/>
    <xf numFmtId="166" fontId="56" fillId="0" borderId="4" xfId="2" applyFont="1" applyFill="1" applyBorder="1" applyAlignment="1" applyProtection="1">
      <alignment horizontal="right"/>
    </xf>
    <xf numFmtId="0" fontId="55" fillId="0" borderId="2" xfId="1" applyFont="1" applyFill="1" applyBorder="1" applyAlignment="1" applyProtection="1">
      <alignment horizontal="center"/>
    </xf>
    <xf numFmtId="0" fontId="55" fillId="0" borderId="18" xfId="1" applyFont="1" applyFill="1" applyBorder="1" applyAlignment="1" applyProtection="1"/>
    <xf numFmtId="166" fontId="49" fillId="0" borderId="18" xfId="2" applyFill="1" applyBorder="1" applyAlignment="1" applyProtection="1">
      <alignment horizontal="right"/>
    </xf>
    <xf numFmtId="0" fontId="50" fillId="0" borderId="1" xfId="1" applyFont="1" applyFill="1" applyBorder="1" applyAlignment="1" applyProtection="1"/>
    <xf numFmtId="166" fontId="56" fillId="0" borderId="1" xfId="2" applyFont="1" applyFill="1" applyBorder="1" applyAlignment="1" applyProtection="1"/>
    <xf numFmtId="0" fontId="51" fillId="0" borderId="18" xfId="1" applyFont="1" applyFill="1" applyBorder="1" applyAlignment="1" applyProtection="1"/>
    <xf numFmtId="0" fontId="55" fillId="0" borderId="1" xfId="1" applyFont="1" applyFill="1" applyBorder="1" applyAlignment="1" applyProtection="1"/>
    <xf numFmtId="0" fontId="50" fillId="0" borderId="1" xfId="1" applyFont="1" applyFill="1" applyBorder="1" applyAlignment="1" applyProtection="1">
      <alignment shrinkToFit="1"/>
    </xf>
    <xf numFmtId="0" fontId="55" fillId="0" borderId="4" xfId="1" applyFont="1" applyFill="1" applyBorder="1" applyAlignment="1" applyProtection="1">
      <alignment horizontal="center"/>
    </xf>
    <xf numFmtId="0" fontId="55" fillId="0" borderId="17" xfId="1" applyFont="1" applyFill="1" applyBorder="1" applyAlignment="1" applyProtection="1"/>
    <xf numFmtId="166" fontId="49" fillId="0" borderId="4" xfId="2" applyFill="1" applyBorder="1" applyAlignment="1" applyProtection="1">
      <alignment horizontal="right"/>
    </xf>
    <xf numFmtId="0" fontId="54" fillId="0" borderId="3" xfId="1" applyFont="1" applyFill="1" applyBorder="1" applyAlignment="1" applyProtection="1"/>
    <xf numFmtId="0" fontId="54" fillId="5" borderId="3" xfId="1" applyFont="1" applyFill="1" applyBorder="1" applyAlignment="1" applyProtection="1">
      <alignment horizontal="left"/>
    </xf>
    <xf numFmtId="166" fontId="56" fillId="5" borderId="1" xfId="2" applyFont="1" applyFill="1" applyBorder="1" applyAlignment="1" applyProtection="1">
      <alignment horizontal="right"/>
    </xf>
    <xf numFmtId="0" fontId="51" fillId="0" borderId="1" xfId="1" applyFont="1" applyFill="1" applyBorder="1" applyAlignment="1" applyProtection="1"/>
    <xf numFmtId="0" fontId="51" fillId="0" borderId="3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58" fillId="0" borderId="0" xfId="0" applyFont="1"/>
    <xf numFmtId="0" fontId="58" fillId="0" borderId="1" xfId="0" applyFont="1" applyBorder="1"/>
    <xf numFmtId="0" fontId="58" fillId="0" borderId="1" xfId="0" applyFont="1" applyBorder="1" applyAlignment="1">
      <alignment wrapText="1"/>
    </xf>
    <xf numFmtId="0" fontId="40" fillId="2" borderId="1" xfId="0" applyFont="1" applyFill="1" applyBorder="1"/>
    <xf numFmtId="0" fontId="58" fillId="2" borderId="1" xfId="0" applyFont="1" applyFill="1" applyBorder="1"/>
    <xf numFmtId="0" fontId="59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vertical="center" wrapText="1"/>
    </xf>
    <xf numFmtId="0" fontId="57" fillId="2" borderId="1" xfId="0" applyFont="1" applyFill="1" applyBorder="1"/>
    <xf numFmtId="0" fontId="62" fillId="2" borderId="1" xfId="0" applyFont="1" applyFill="1" applyBorder="1"/>
    <xf numFmtId="0" fontId="18" fillId="0" borderId="6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right" vertical="top" wrapText="1"/>
    </xf>
    <xf numFmtId="0" fontId="18" fillId="0" borderId="8" xfId="0" applyFont="1" applyBorder="1" applyAlignment="1">
      <alignment vertical="top" wrapText="1"/>
    </xf>
    <xf numFmtId="0" fontId="17" fillId="0" borderId="20" xfId="0" applyFont="1" applyBorder="1" applyAlignment="1">
      <alignment horizontal="right" vertical="top" wrapText="1"/>
    </xf>
    <xf numFmtId="0" fontId="17" fillId="0" borderId="8" xfId="0" applyFont="1" applyBorder="1" applyAlignment="1">
      <alignment vertical="top" wrapText="1"/>
    </xf>
    <xf numFmtId="0" fontId="45" fillId="0" borderId="20" xfId="0" applyFont="1" applyBorder="1" applyAlignment="1">
      <alignment horizontal="right" vertical="top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3" fillId="0" borderId="1" xfId="1" applyFont="1" applyFill="1" applyBorder="1" applyAlignment="1" applyProtection="1"/>
    <xf numFmtId="0" fontId="51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left"/>
    </xf>
    <xf numFmtId="1" fontId="1" fillId="0" borderId="4" xfId="1" applyNumberFormat="1" applyFont="1" applyFill="1" applyBorder="1" applyAlignment="1" applyProtection="1">
      <alignment horizontal="right"/>
    </xf>
    <xf numFmtId="0" fontId="53" fillId="0" borderId="0" xfId="1" applyFont="1" applyFill="1" applyBorder="1" applyAlignment="1" applyProtection="1"/>
    <xf numFmtId="1" fontId="2" fillId="0" borderId="1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left" vertical="center"/>
    </xf>
    <xf numFmtId="1" fontId="1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horizontal="right" vertical="center"/>
    </xf>
    <xf numFmtId="0" fontId="2" fillId="0" borderId="21" xfId="1" applyFont="1" applyFill="1" applyBorder="1" applyAlignment="1" applyProtection="1"/>
    <xf numFmtId="0" fontId="2" fillId="0" borderId="3" xfId="1" applyFont="1" applyFill="1" applyBorder="1" applyAlignment="1" applyProtection="1"/>
    <xf numFmtId="0" fontId="1" fillId="0" borderId="22" xfId="1" applyFont="1" applyFill="1" applyBorder="1" applyAlignment="1" applyProtection="1"/>
    <xf numFmtId="0" fontId="1" fillId="0" borderId="3" xfId="1" applyFont="1" applyFill="1" applyBorder="1" applyAlignment="1" applyProtection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wrapText="1"/>
    </xf>
    <xf numFmtId="0" fontId="15" fillId="0" borderId="1" xfId="0" applyFont="1" applyBorder="1"/>
    <xf numFmtId="0" fontId="68" fillId="0" borderId="1" xfId="0" applyFont="1" applyBorder="1"/>
    <xf numFmtId="3" fontId="68" fillId="0" borderId="1" xfId="0" applyNumberFormat="1" applyFont="1" applyBorder="1"/>
    <xf numFmtId="0" fontId="2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/>
    <xf numFmtId="0" fontId="68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3" fontId="67" fillId="0" borderId="1" xfId="0" applyNumberFormat="1" applyFont="1" applyBorder="1"/>
    <xf numFmtId="0" fontId="69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66" fillId="0" borderId="0" xfId="3"/>
    <xf numFmtId="0" fontId="1" fillId="2" borderId="1" xfId="3" applyFont="1" applyFill="1" applyBorder="1"/>
    <xf numFmtId="3" fontId="1" fillId="2" borderId="1" xfId="3" applyNumberFormat="1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3" fontId="5" fillId="6" borderId="1" xfId="0" applyNumberFormat="1" applyFont="1" applyFill="1" applyBorder="1" applyAlignment="1">
      <alignment horizontal="right" vertical="center"/>
    </xf>
    <xf numFmtId="0" fontId="47" fillId="0" borderId="1" xfId="3" applyFont="1" applyBorder="1" applyAlignment="1">
      <alignment horizontal="center"/>
    </xf>
    <xf numFmtId="3" fontId="47" fillId="0" borderId="1" xfId="3" applyNumberFormat="1" applyFont="1" applyBorder="1" applyAlignment="1">
      <alignment horizontal="center" wrapText="1"/>
    </xf>
    <xf numFmtId="0" fontId="46" fillId="0" borderId="1" xfId="3" applyFont="1" applyBorder="1"/>
    <xf numFmtId="3" fontId="46" fillId="0" borderId="1" xfId="3" applyNumberFormat="1" applyFont="1" applyBorder="1"/>
    <xf numFmtId="0" fontId="46" fillId="0" borderId="1" xfId="3" applyFont="1" applyBorder="1" applyAlignment="1">
      <alignment wrapText="1"/>
    </xf>
    <xf numFmtId="0" fontId="46" fillId="0" borderId="1" xfId="3" applyFont="1" applyBorder="1" applyAlignment="1">
      <alignment horizontal="left" vertical="center"/>
    </xf>
    <xf numFmtId="3" fontId="46" fillId="0" borderId="1" xfId="3" applyNumberFormat="1" applyFont="1" applyBorder="1" applyAlignment="1">
      <alignment horizontal="right" vertical="center"/>
    </xf>
    <xf numFmtId="0" fontId="47" fillId="0" borderId="1" xfId="3" applyFont="1" applyBorder="1"/>
    <xf numFmtId="0" fontId="47" fillId="2" borderId="1" xfId="3" applyFont="1" applyFill="1" applyBorder="1"/>
    <xf numFmtId="3" fontId="47" fillId="2" borderId="1" xfId="3" applyNumberFormat="1" applyFont="1" applyFill="1" applyBorder="1"/>
    <xf numFmtId="1" fontId="17" fillId="0" borderId="20" xfId="0" applyNumberFormat="1" applyFont="1" applyBorder="1" applyAlignment="1">
      <alignment horizontal="right" vertical="top" wrapText="1"/>
    </xf>
    <xf numFmtId="0" fontId="10" fillId="0" borderId="1" xfId="0" applyFont="1" applyBorder="1"/>
    <xf numFmtId="3" fontId="5" fillId="0" borderId="4" xfId="0" applyNumberFormat="1" applyFont="1" applyFill="1" applyBorder="1" applyAlignment="1">
      <alignment horizontal="right" vertical="center"/>
    </xf>
    <xf numFmtId="3" fontId="5" fillId="0" borderId="23" xfId="0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justify" vertical="center" wrapText="1"/>
    </xf>
    <xf numFmtId="49" fontId="13" fillId="0" borderId="7" xfId="0" applyNumberFormat="1" applyFont="1" applyBorder="1" applyAlignment="1">
      <alignment horizontal="justify" vertical="center" wrapText="1"/>
    </xf>
    <xf numFmtId="0" fontId="14" fillId="0" borderId="27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justify" vertical="center" wrapText="1"/>
    </xf>
    <xf numFmtId="0" fontId="14" fillId="0" borderId="26" xfId="0" applyFont="1" applyBorder="1" applyAlignment="1">
      <alignment horizontal="justify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8" fillId="0" borderId="1" xfId="2" applyFont="1" applyFill="1" applyBorder="1" applyAlignment="1" applyProtection="1">
      <alignment horizontal="right"/>
    </xf>
    <xf numFmtId="0" fontId="70" fillId="0" borderId="0" xfId="0" applyFont="1"/>
    <xf numFmtId="0" fontId="71" fillId="0" borderId="0" xfId="0" applyFont="1"/>
    <xf numFmtId="0" fontId="16" fillId="0" borderId="1" xfId="0" applyFont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/>
    </xf>
    <xf numFmtId="0" fontId="70" fillId="0" borderId="1" xfId="0" applyFont="1" applyBorder="1"/>
    <xf numFmtId="3" fontId="70" fillId="0" borderId="1" xfId="0" applyNumberFormat="1" applyFont="1" applyBorder="1"/>
    <xf numFmtId="0" fontId="16" fillId="0" borderId="1" xfId="0" applyFont="1" applyFill="1" applyBorder="1" applyAlignment="1">
      <alignment horizontal="left" vertical="center"/>
    </xf>
    <xf numFmtId="166" fontId="17" fillId="0" borderId="1" xfId="2" applyFont="1" applyFill="1" applyBorder="1" applyAlignment="1" applyProtection="1">
      <alignment horizontal="right"/>
    </xf>
    <xf numFmtId="0" fontId="7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" fillId="0" borderId="0" xfId="3" applyFont="1" applyBorder="1" applyAlignment="1">
      <alignment horizontal="right" vertical="top" wrapText="1"/>
    </xf>
    <xf numFmtId="0" fontId="1" fillId="0" borderId="0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50" fillId="0" borderId="0" xfId="1" applyFont="1" applyFill="1" applyBorder="1" applyAlignment="1" applyProtection="1">
      <alignment horizontal="center" vertical="center" wrapText="1"/>
    </xf>
    <xf numFmtId="0" fontId="51" fillId="0" borderId="0" xfId="1" applyFont="1" applyFill="1" applyBorder="1" applyAlignment="1" applyProtection="1">
      <alignment horizontal="right"/>
    </xf>
    <xf numFmtId="0" fontId="57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2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3" fillId="0" borderId="21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3" fillId="0" borderId="0" xfId="0" applyFont="1" applyBorder="1" applyAlignment="1"/>
    <xf numFmtId="0" fontId="17" fillId="0" borderId="27" xfId="0" applyFont="1" applyBorder="1" applyAlignment="1">
      <alignment wrapText="1"/>
    </xf>
    <xf numFmtId="0" fontId="1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/>
    </xf>
    <xf numFmtId="0" fontId="65" fillId="0" borderId="1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/>
    </xf>
    <xf numFmtId="0" fontId="1" fillId="0" borderId="21" xfId="1" applyFont="1" applyFill="1" applyBorder="1" applyAlignment="1" applyProtection="1">
      <alignment horizontal="center" vertical="center" wrapText="1"/>
    </xf>
    <xf numFmtId="0" fontId="1" fillId="0" borderId="31" xfId="1" applyFont="1" applyFill="1" applyBorder="1" applyAlignment="1" applyProtection="1">
      <alignment horizontal="center" vertical="center" wrapText="1"/>
    </xf>
  </cellXfs>
  <cellStyles count="5">
    <cellStyle name="Excel Built-in Normal" xfId="1" xr:uid="{00000000-0005-0000-0000-000000000000}"/>
    <cellStyle name="Ezres [0]" xfId="2" builtinId="6"/>
    <cellStyle name="Normál" xfId="0" builtinId="0"/>
    <cellStyle name="Normál 2" xfId="3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view="pageLayout" zoomScaleNormal="100" workbookViewId="0">
      <selection activeCell="C26" sqref="C26"/>
    </sheetView>
  </sheetViews>
  <sheetFormatPr defaultRowHeight="15"/>
  <cols>
    <col min="1" max="1" width="51.28515625" customWidth="1"/>
    <col min="2" max="3" width="17.5703125" customWidth="1"/>
  </cols>
  <sheetData>
    <row r="1" spans="1:3" ht="18.75">
      <c r="A1" s="323" t="s">
        <v>790</v>
      </c>
      <c r="B1" s="323"/>
      <c r="C1" s="275"/>
    </row>
    <row r="2" spans="1:3" ht="18.75">
      <c r="A2" s="324" t="s">
        <v>760</v>
      </c>
      <c r="B2" s="324"/>
      <c r="C2" s="275"/>
    </row>
    <row r="3" spans="1:3" ht="18.75">
      <c r="A3" s="324" t="s">
        <v>752</v>
      </c>
      <c r="B3" s="324"/>
      <c r="C3" s="275"/>
    </row>
    <row r="4" spans="1:3" ht="18.75">
      <c r="A4" s="325" t="s">
        <v>0</v>
      </c>
      <c r="B4" s="325"/>
      <c r="C4" s="325"/>
    </row>
    <row r="5" spans="1:3" ht="49.5">
      <c r="A5" s="281" t="s">
        <v>1</v>
      </c>
      <c r="B5" s="282" t="s">
        <v>761</v>
      </c>
      <c r="C5" s="282" t="s">
        <v>807</v>
      </c>
    </row>
    <row r="6" spans="1:3" ht="16.5">
      <c r="A6" s="283" t="s">
        <v>2</v>
      </c>
      <c r="B6" s="284">
        <v>72190030</v>
      </c>
      <c r="C6" s="284">
        <v>58777517</v>
      </c>
    </row>
    <row r="7" spans="1:3" ht="33">
      <c r="A7" s="285" t="s">
        <v>3</v>
      </c>
      <c r="B7" s="284">
        <v>13508391</v>
      </c>
      <c r="C7" s="284">
        <v>9598672</v>
      </c>
    </row>
    <row r="8" spans="1:3" ht="16.5">
      <c r="A8" s="283" t="s">
        <v>4</v>
      </c>
      <c r="B8" s="284">
        <v>125714400</v>
      </c>
      <c r="C8" s="284">
        <v>101768185</v>
      </c>
    </row>
    <row r="9" spans="1:3" ht="16.5">
      <c r="A9" s="286" t="s">
        <v>5</v>
      </c>
      <c r="B9" s="287">
        <v>1800000</v>
      </c>
      <c r="C9" s="287">
        <v>1800000</v>
      </c>
    </row>
    <row r="10" spans="1:3" ht="16.5">
      <c r="A10" s="283" t="s">
        <v>6</v>
      </c>
      <c r="B10" s="284">
        <v>73452498</v>
      </c>
      <c r="C10" s="284">
        <v>73276532</v>
      </c>
    </row>
    <row r="11" spans="1:3" ht="16.5">
      <c r="A11" s="283" t="s">
        <v>7</v>
      </c>
      <c r="B11" s="284">
        <v>32900000</v>
      </c>
      <c r="C11" s="284">
        <v>33805730</v>
      </c>
    </row>
    <row r="12" spans="1:3" ht="16.5">
      <c r="A12" s="283" t="s">
        <v>8</v>
      </c>
      <c r="B12" s="284">
        <v>13335000</v>
      </c>
      <c r="C12" s="284">
        <v>2418166</v>
      </c>
    </row>
    <row r="13" spans="1:3" ht="16.5">
      <c r="A13" s="283" t="s">
        <v>9</v>
      </c>
      <c r="B13" s="284">
        <v>1289000</v>
      </c>
      <c r="C13" s="284">
        <v>1289000</v>
      </c>
    </row>
    <row r="14" spans="1:3" ht="16.5">
      <c r="A14" s="288" t="s">
        <v>10</v>
      </c>
      <c r="B14" s="284">
        <f>SUM(B6:B13)</f>
        <v>334189319</v>
      </c>
      <c r="C14" s="284">
        <f>SUM(C6:C13)</f>
        <v>282733802</v>
      </c>
    </row>
    <row r="15" spans="1:3" ht="16.5">
      <c r="A15" s="288" t="s">
        <v>11</v>
      </c>
      <c r="B15" s="284">
        <v>2461454</v>
      </c>
      <c r="C15" s="284">
        <v>7796250</v>
      </c>
    </row>
    <row r="16" spans="1:3" ht="16.5">
      <c r="A16" s="289" t="s">
        <v>12</v>
      </c>
      <c r="B16" s="290">
        <f>SUM(B14:B15)</f>
        <v>336650773</v>
      </c>
      <c r="C16" s="290">
        <f>SUM(C14:C15)</f>
        <v>290530052</v>
      </c>
    </row>
    <row r="17" spans="1:3" ht="33">
      <c r="A17" s="285" t="s">
        <v>13</v>
      </c>
      <c r="B17" s="284">
        <v>77055958</v>
      </c>
      <c r="C17" s="284">
        <v>61937312</v>
      </c>
    </row>
    <row r="18" spans="1:3" ht="33">
      <c r="A18" s="285" t="s">
        <v>14</v>
      </c>
      <c r="B18" s="284">
        <v>0</v>
      </c>
      <c r="C18" s="284">
        <v>8168561</v>
      </c>
    </row>
    <row r="19" spans="1:3" ht="16.5">
      <c r="A19" s="283" t="s">
        <v>15</v>
      </c>
      <c r="B19" s="284">
        <v>155556000</v>
      </c>
      <c r="C19" s="284">
        <v>121627851</v>
      </c>
    </row>
    <row r="20" spans="1:3" ht="16.5">
      <c r="A20" s="283" t="s">
        <v>16</v>
      </c>
      <c r="B20" s="284">
        <v>26800000</v>
      </c>
      <c r="C20" s="284">
        <v>20326989</v>
      </c>
    </row>
    <row r="21" spans="1:3" ht="16.5">
      <c r="A21" s="283" t="s">
        <v>17</v>
      </c>
      <c r="B21" s="284">
        <v>15000000</v>
      </c>
      <c r="C21" s="284">
        <v>12891063</v>
      </c>
    </row>
    <row r="22" spans="1:3" ht="16.5">
      <c r="A22" s="283" t="s">
        <v>18</v>
      </c>
      <c r="B22" s="284">
        <v>62500</v>
      </c>
      <c r="C22" s="284">
        <v>62500</v>
      </c>
    </row>
    <row r="23" spans="1:3" ht="16.5">
      <c r="A23" s="283" t="s">
        <v>19</v>
      </c>
      <c r="B23" s="284">
        <v>0</v>
      </c>
      <c r="C23" s="284">
        <v>2000000</v>
      </c>
    </row>
    <row r="24" spans="1:3" ht="16.5">
      <c r="A24" s="288" t="s">
        <v>20</v>
      </c>
      <c r="B24" s="284">
        <f>SUM(B17:B23)</f>
        <v>274474458</v>
      </c>
      <c r="C24" s="284">
        <f>SUM(C17:C23)</f>
        <v>227014276</v>
      </c>
    </row>
    <row r="25" spans="1:3" ht="16.5">
      <c r="A25" s="288" t="s">
        <v>21</v>
      </c>
      <c r="B25" s="284">
        <v>62176315</v>
      </c>
      <c r="C25" s="284">
        <v>63515776</v>
      </c>
    </row>
    <row r="26" spans="1:3" ht="18.75">
      <c r="A26" s="276" t="s">
        <v>22</v>
      </c>
      <c r="B26" s="277">
        <f>SUM(B24:B25)</f>
        <v>336650773</v>
      </c>
      <c r="C26" s="277">
        <f>SUM(C24:C25)</f>
        <v>290530052</v>
      </c>
    </row>
  </sheetData>
  <mergeCells count="4">
    <mergeCell ref="A1:B1"/>
    <mergeCell ref="A2:B2"/>
    <mergeCell ref="A3:B3"/>
    <mergeCell ref="A4:C4"/>
  </mergeCells>
  <pageMargins left="0.7" right="0.7" top="0.75" bottom="0.75" header="0.3" footer="0.3"/>
  <pageSetup paperSize="9" orientation="portrait" r:id="rId1"/>
  <headerFooter>
    <oddFooter xml:space="preserve">&amp;CMódosítva az 6/2020. (VII.06.) és a 7/2020. (X.21.) önkormányzati rendelettel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6"/>
  <sheetViews>
    <sheetView view="pageLayout" topLeftCell="A61" zoomScaleNormal="100" zoomScaleSheetLayoutView="100" workbookViewId="0">
      <selection activeCell="C1" sqref="C1"/>
    </sheetView>
  </sheetViews>
  <sheetFormatPr defaultColWidth="11.5703125" defaultRowHeight="15"/>
  <cols>
    <col min="1" max="1" width="83" customWidth="1"/>
    <col min="2" max="2" width="21.140625" customWidth="1"/>
    <col min="3" max="3" width="21" customWidth="1"/>
  </cols>
  <sheetData>
    <row r="1" spans="1:3" ht="27.4" customHeight="1">
      <c r="C1" s="169" t="s">
        <v>799</v>
      </c>
    </row>
    <row r="2" spans="1:3" ht="44.85" customHeight="1">
      <c r="A2" s="343" t="s">
        <v>762</v>
      </c>
      <c r="B2" s="343"/>
      <c r="C2" s="343"/>
    </row>
    <row r="3" spans="1:3" ht="15" customHeight="1">
      <c r="A3" s="344" t="s">
        <v>584</v>
      </c>
      <c r="B3" s="344"/>
      <c r="C3" s="344"/>
    </row>
    <row r="4" spans="1:3" ht="41.1" customHeight="1">
      <c r="A4" s="170"/>
      <c r="B4" s="171"/>
      <c r="C4" s="171"/>
    </row>
    <row r="5" spans="1:3">
      <c r="A5" s="111" t="s">
        <v>538</v>
      </c>
    </row>
    <row r="6" spans="1:3">
      <c r="A6" s="172" t="s">
        <v>507</v>
      </c>
      <c r="B6" s="173" t="s">
        <v>26</v>
      </c>
      <c r="C6" s="174" t="s">
        <v>550</v>
      </c>
    </row>
    <row r="7" spans="1:3">
      <c r="A7" s="175" t="s">
        <v>585</v>
      </c>
      <c r="B7" s="176" t="s">
        <v>151</v>
      </c>
      <c r="C7" s="177"/>
    </row>
    <row r="8" spans="1:3">
      <c r="A8" s="175" t="s">
        <v>586</v>
      </c>
      <c r="B8" s="176" t="s">
        <v>151</v>
      </c>
      <c r="C8" s="177"/>
    </row>
    <row r="9" spans="1:3">
      <c r="A9" s="175" t="s">
        <v>587</v>
      </c>
      <c r="B9" s="176" t="s">
        <v>151</v>
      </c>
      <c r="C9" s="177"/>
    </row>
    <row r="10" spans="1:3">
      <c r="A10" s="175" t="s">
        <v>588</v>
      </c>
      <c r="B10" s="176" t="s">
        <v>151</v>
      </c>
      <c r="C10" s="177"/>
    </row>
    <row r="11" spans="1:3">
      <c r="A11" s="175" t="s">
        <v>589</v>
      </c>
      <c r="B11" s="176" t="s">
        <v>151</v>
      </c>
      <c r="C11" s="177"/>
    </row>
    <row r="12" spans="1:3">
      <c r="A12" s="175" t="s">
        <v>590</v>
      </c>
      <c r="B12" s="176" t="s">
        <v>151</v>
      </c>
      <c r="C12" s="177"/>
    </row>
    <row r="13" spans="1:3">
      <c r="A13" s="175" t="s">
        <v>591</v>
      </c>
      <c r="B13" s="176" t="s">
        <v>151</v>
      </c>
      <c r="C13" s="177"/>
    </row>
    <row r="14" spans="1:3">
      <c r="A14" s="175" t="s">
        <v>592</v>
      </c>
      <c r="B14" s="176" t="s">
        <v>151</v>
      </c>
      <c r="C14" s="177"/>
    </row>
    <row r="15" spans="1:3">
      <c r="A15" s="175" t="s">
        <v>593</v>
      </c>
      <c r="B15" s="176" t="s">
        <v>151</v>
      </c>
      <c r="C15" s="177"/>
    </row>
    <row r="16" spans="1:3">
      <c r="A16" s="175" t="s">
        <v>594</v>
      </c>
      <c r="B16" s="176" t="s">
        <v>151</v>
      </c>
      <c r="C16" s="177"/>
    </row>
    <row r="17" spans="1:3">
      <c r="A17" s="178" t="s">
        <v>150</v>
      </c>
      <c r="B17" s="179" t="s">
        <v>151</v>
      </c>
      <c r="C17" s="180">
        <f>SUM(C7:C16)</f>
        <v>0</v>
      </c>
    </row>
    <row r="18" spans="1:3">
      <c r="A18" s="175" t="s">
        <v>585</v>
      </c>
      <c r="B18" s="176" t="s">
        <v>153</v>
      </c>
      <c r="C18" s="177"/>
    </row>
    <row r="19" spans="1:3">
      <c r="A19" s="175" t="s">
        <v>586</v>
      </c>
      <c r="B19" s="176" t="s">
        <v>153</v>
      </c>
      <c r="C19" s="177"/>
    </row>
    <row r="20" spans="1:3">
      <c r="A20" s="175" t="s">
        <v>587</v>
      </c>
      <c r="B20" s="176" t="s">
        <v>153</v>
      </c>
      <c r="C20" s="177"/>
    </row>
    <row r="21" spans="1:3">
      <c r="A21" s="175" t="s">
        <v>588</v>
      </c>
      <c r="B21" s="176" t="s">
        <v>153</v>
      </c>
      <c r="C21" s="177"/>
    </row>
    <row r="22" spans="1:3">
      <c r="A22" s="175" t="s">
        <v>589</v>
      </c>
      <c r="B22" s="176" t="s">
        <v>153</v>
      </c>
      <c r="C22" s="177"/>
    </row>
    <row r="23" spans="1:3">
      <c r="A23" s="175" t="s">
        <v>590</v>
      </c>
      <c r="B23" s="176" t="s">
        <v>153</v>
      </c>
      <c r="C23" s="177"/>
    </row>
    <row r="24" spans="1:3">
      <c r="A24" s="175" t="s">
        <v>591</v>
      </c>
      <c r="B24" s="176" t="s">
        <v>153</v>
      </c>
      <c r="C24" s="177"/>
    </row>
    <row r="25" spans="1:3">
      <c r="A25" s="175" t="s">
        <v>592</v>
      </c>
      <c r="B25" s="176" t="s">
        <v>153</v>
      </c>
      <c r="C25" s="177"/>
    </row>
    <row r="26" spans="1:3">
      <c r="A26" s="175" t="s">
        <v>593</v>
      </c>
      <c r="B26" s="176" t="s">
        <v>153</v>
      </c>
      <c r="C26" s="177"/>
    </row>
    <row r="27" spans="1:3">
      <c r="A27" s="175" t="s">
        <v>594</v>
      </c>
      <c r="B27" s="176" t="s">
        <v>153</v>
      </c>
      <c r="C27" s="177"/>
    </row>
    <row r="28" spans="1:3">
      <c r="A28" s="178" t="s">
        <v>595</v>
      </c>
      <c r="B28" s="179" t="s">
        <v>153</v>
      </c>
      <c r="C28" s="180">
        <f>SUM(C18:C27)</f>
        <v>0</v>
      </c>
    </row>
    <row r="29" spans="1:3">
      <c r="A29" s="175" t="s">
        <v>585</v>
      </c>
      <c r="B29" s="176" t="s">
        <v>155</v>
      </c>
      <c r="C29" s="177"/>
    </row>
    <row r="30" spans="1:3">
      <c r="A30" s="175" t="s">
        <v>586</v>
      </c>
      <c r="B30" s="176" t="s">
        <v>155</v>
      </c>
      <c r="C30" s="177"/>
    </row>
    <row r="31" spans="1:3">
      <c r="A31" s="175" t="s">
        <v>587</v>
      </c>
      <c r="B31" s="176" t="s">
        <v>155</v>
      </c>
      <c r="C31" s="177"/>
    </row>
    <row r="32" spans="1:3">
      <c r="A32" s="175" t="s">
        <v>588</v>
      </c>
      <c r="B32" s="176" t="s">
        <v>155</v>
      </c>
      <c r="C32" s="177"/>
    </row>
    <row r="33" spans="1:3">
      <c r="A33" s="175" t="s">
        <v>589</v>
      </c>
      <c r="B33" s="176" t="s">
        <v>155</v>
      </c>
      <c r="C33" s="177"/>
    </row>
    <row r="34" spans="1:3">
      <c r="A34" s="175" t="s">
        <v>590</v>
      </c>
      <c r="B34" s="176" t="s">
        <v>155</v>
      </c>
      <c r="C34" s="177"/>
    </row>
    <row r="35" spans="1:3">
      <c r="A35" s="175" t="s">
        <v>591</v>
      </c>
      <c r="B35" s="176" t="s">
        <v>155</v>
      </c>
      <c r="C35" s="181">
        <v>30940628</v>
      </c>
    </row>
    <row r="36" spans="1:3">
      <c r="A36" s="175" t="s">
        <v>592</v>
      </c>
      <c r="B36" s="176" t="s">
        <v>155</v>
      </c>
      <c r="C36" s="181">
        <v>350000</v>
      </c>
    </row>
    <row r="37" spans="1:3">
      <c r="A37" s="175" t="s">
        <v>593</v>
      </c>
      <c r="B37" s="176" t="s">
        <v>155</v>
      </c>
      <c r="C37" s="181">
        <v>34076212</v>
      </c>
    </row>
    <row r="38" spans="1:3">
      <c r="A38" s="175" t="s">
        <v>594</v>
      </c>
      <c r="B38" s="176" t="s">
        <v>155</v>
      </c>
      <c r="C38" s="177"/>
    </row>
    <row r="39" spans="1:3">
      <c r="A39" s="178" t="s">
        <v>154</v>
      </c>
      <c r="B39" s="179" t="s">
        <v>155</v>
      </c>
      <c r="C39" s="182">
        <f>SUM(C29:C38)</f>
        <v>65366840</v>
      </c>
    </row>
    <row r="40" spans="1:3">
      <c r="A40" s="175" t="s">
        <v>596</v>
      </c>
      <c r="B40" s="183" t="s">
        <v>159</v>
      </c>
      <c r="C40" s="177"/>
    </row>
    <row r="41" spans="1:3">
      <c r="A41" s="175" t="s">
        <v>597</v>
      </c>
      <c r="B41" s="183" t="s">
        <v>159</v>
      </c>
      <c r="C41" s="177"/>
    </row>
    <row r="42" spans="1:3">
      <c r="A42" s="175" t="s">
        <v>598</v>
      </c>
      <c r="B42" s="183" t="s">
        <v>159</v>
      </c>
      <c r="C42" s="177"/>
    </row>
    <row r="43" spans="1:3">
      <c r="A43" s="183" t="s">
        <v>599</v>
      </c>
      <c r="B43" s="183" t="s">
        <v>159</v>
      </c>
      <c r="C43" s="177"/>
    </row>
    <row r="44" spans="1:3">
      <c r="A44" s="183" t="s">
        <v>600</v>
      </c>
      <c r="B44" s="183" t="s">
        <v>159</v>
      </c>
      <c r="C44" s="177"/>
    </row>
    <row r="45" spans="1:3">
      <c r="A45" s="183" t="s">
        <v>601</v>
      </c>
      <c r="B45" s="183" t="s">
        <v>159</v>
      </c>
      <c r="C45" s="177"/>
    </row>
    <row r="46" spans="1:3">
      <c r="A46" s="175" t="s">
        <v>602</v>
      </c>
      <c r="B46" s="183" t="s">
        <v>159</v>
      </c>
      <c r="C46" s="177"/>
    </row>
    <row r="47" spans="1:3">
      <c r="A47" s="175" t="s">
        <v>603</v>
      </c>
      <c r="B47" s="183" t="s">
        <v>159</v>
      </c>
      <c r="C47" s="177"/>
    </row>
    <row r="48" spans="1:3">
      <c r="A48" s="175" t="s">
        <v>604</v>
      </c>
      <c r="B48" s="183" t="s">
        <v>159</v>
      </c>
      <c r="C48" s="177"/>
    </row>
    <row r="49" spans="1:3">
      <c r="A49" s="175" t="s">
        <v>605</v>
      </c>
      <c r="B49" s="183" t="s">
        <v>159</v>
      </c>
      <c r="C49" s="177"/>
    </row>
    <row r="50" spans="1:3">
      <c r="A50" s="178" t="s">
        <v>606</v>
      </c>
      <c r="B50" s="179" t="s">
        <v>159</v>
      </c>
      <c r="C50" s="180">
        <f>SUM(C40:C49)</f>
        <v>0</v>
      </c>
    </row>
    <row r="51" spans="1:3">
      <c r="A51" s="175" t="s">
        <v>596</v>
      </c>
      <c r="B51" s="183" t="s">
        <v>167</v>
      </c>
      <c r="C51" s="177">
        <v>0</v>
      </c>
    </row>
    <row r="52" spans="1:3">
      <c r="A52" s="175" t="s">
        <v>597</v>
      </c>
      <c r="B52" s="183" t="s">
        <v>167</v>
      </c>
      <c r="C52" s="181">
        <v>2000000</v>
      </c>
    </row>
    <row r="53" spans="1:3">
      <c r="A53" s="175" t="s">
        <v>598</v>
      </c>
      <c r="B53" s="183" t="s">
        <v>167</v>
      </c>
      <c r="C53" s="177"/>
    </row>
    <row r="54" spans="1:3">
      <c r="A54" s="183" t="s">
        <v>599</v>
      </c>
      <c r="B54" s="183" t="s">
        <v>167</v>
      </c>
      <c r="C54" s="177"/>
    </row>
    <row r="55" spans="1:3">
      <c r="A55" s="183" t="s">
        <v>600</v>
      </c>
      <c r="B55" s="183" t="s">
        <v>167</v>
      </c>
      <c r="C55" s="177"/>
    </row>
    <row r="56" spans="1:3">
      <c r="A56" s="183" t="s">
        <v>601</v>
      </c>
      <c r="B56" s="183" t="s">
        <v>167</v>
      </c>
      <c r="C56" s="177"/>
    </row>
    <row r="57" spans="1:3">
      <c r="A57" s="175" t="s">
        <v>602</v>
      </c>
      <c r="B57" s="183" t="s">
        <v>167</v>
      </c>
      <c r="C57" s="177">
        <v>0</v>
      </c>
    </row>
    <row r="58" spans="1:3">
      <c r="A58" s="175" t="s">
        <v>607</v>
      </c>
      <c r="B58" s="183" t="s">
        <v>167</v>
      </c>
      <c r="C58" s="177"/>
    </row>
    <row r="59" spans="1:3">
      <c r="A59" s="175" t="s">
        <v>604</v>
      </c>
      <c r="B59" s="183" t="s">
        <v>167</v>
      </c>
      <c r="C59" s="177"/>
    </row>
    <row r="60" spans="1:3">
      <c r="A60" s="175" t="s">
        <v>605</v>
      </c>
      <c r="B60" s="183" t="s">
        <v>167</v>
      </c>
      <c r="C60" s="177"/>
    </row>
    <row r="61" spans="1:3">
      <c r="A61" s="184" t="s">
        <v>608</v>
      </c>
      <c r="B61" s="179" t="s">
        <v>167</v>
      </c>
      <c r="C61" s="182">
        <f>SUM(C51:C60)</f>
        <v>2000000</v>
      </c>
    </row>
    <row r="62" spans="1:3">
      <c r="A62" s="175" t="s">
        <v>585</v>
      </c>
      <c r="B62" s="176" t="s">
        <v>202</v>
      </c>
      <c r="C62" s="177"/>
    </row>
    <row r="63" spans="1:3">
      <c r="A63" s="175" t="s">
        <v>586</v>
      </c>
      <c r="B63" s="176" t="s">
        <v>202</v>
      </c>
      <c r="C63" s="177"/>
    </row>
    <row r="64" spans="1:3">
      <c r="A64" s="175" t="s">
        <v>587</v>
      </c>
      <c r="B64" s="176" t="s">
        <v>202</v>
      </c>
      <c r="C64" s="177"/>
    </row>
    <row r="65" spans="1:3">
      <c r="A65" s="175" t="s">
        <v>588</v>
      </c>
      <c r="B65" s="176" t="s">
        <v>202</v>
      </c>
      <c r="C65" s="177"/>
    </row>
    <row r="66" spans="1:3">
      <c r="A66" s="175" t="s">
        <v>589</v>
      </c>
      <c r="B66" s="176" t="s">
        <v>202</v>
      </c>
      <c r="C66" s="177"/>
    </row>
    <row r="67" spans="1:3">
      <c r="A67" s="175" t="s">
        <v>590</v>
      </c>
      <c r="B67" s="176" t="s">
        <v>202</v>
      </c>
      <c r="C67" s="177"/>
    </row>
    <row r="68" spans="1:3">
      <c r="A68" s="175" t="s">
        <v>591</v>
      </c>
      <c r="B68" s="176" t="s">
        <v>202</v>
      </c>
      <c r="C68" s="177"/>
    </row>
    <row r="69" spans="1:3">
      <c r="A69" s="175" t="s">
        <v>592</v>
      </c>
      <c r="B69" s="176" t="s">
        <v>202</v>
      </c>
      <c r="C69" s="177"/>
    </row>
    <row r="70" spans="1:3">
      <c r="A70" s="175" t="s">
        <v>593</v>
      </c>
      <c r="B70" s="176" t="s">
        <v>202</v>
      </c>
      <c r="C70" s="177"/>
    </row>
    <row r="71" spans="1:3">
      <c r="A71" s="175" t="s">
        <v>594</v>
      </c>
      <c r="B71" s="176" t="s">
        <v>202</v>
      </c>
      <c r="C71" s="177"/>
    </row>
    <row r="72" spans="1:3">
      <c r="A72" s="178" t="s">
        <v>609</v>
      </c>
      <c r="B72" s="179" t="s">
        <v>202</v>
      </c>
      <c r="C72" s="180">
        <f>SUM(C62:C71)</f>
        <v>0</v>
      </c>
    </row>
    <row r="73" spans="1:3">
      <c r="A73" s="175" t="s">
        <v>585</v>
      </c>
      <c r="B73" s="176" t="s">
        <v>204</v>
      </c>
      <c r="C73" s="177"/>
    </row>
    <row r="74" spans="1:3">
      <c r="A74" s="175" t="s">
        <v>586</v>
      </c>
      <c r="B74" s="176" t="s">
        <v>204</v>
      </c>
      <c r="C74" s="177"/>
    </row>
    <row r="75" spans="1:3">
      <c r="A75" s="175" t="s">
        <v>587</v>
      </c>
      <c r="B75" s="176" t="s">
        <v>204</v>
      </c>
      <c r="C75" s="177"/>
    </row>
    <row r="76" spans="1:3">
      <c r="A76" s="175" t="s">
        <v>588</v>
      </c>
      <c r="B76" s="176" t="s">
        <v>204</v>
      </c>
      <c r="C76" s="177"/>
    </row>
    <row r="77" spans="1:3">
      <c r="A77" s="175" t="s">
        <v>589</v>
      </c>
      <c r="B77" s="176" t="s">
        <v>204</v>
      </c>
      <c r="C77" s="177"/>
    </row>
    <row r="78" spans="1:3">
      <c r="A78" s="175" t="s">
        <v>590</v>
      </c>
      <c r="B78" s="176" t="s">
        <v>204</v>
      </c>
      <c r="C78" s="177"/>
    </row>
    <row r="79" spans="1:3">
      <c r="A79" s="175" t="s">
        <v>591</v>
      </c>
      <c r="B79" s="176" t="s">
        <v>204</v>
      </c>
      <c r="C79" s="177"/>
    </row>
    <row r="80" spans="1:3">
      <c r="A80" s="175" t="s">
        <v>592</v>
      </c>
      <c r="B80" s="176" t="s">
        <v>204</v>
      </c>
      <c r="C80" s="177"/>
    </row>
    <row r="81" spans="1:3">
      <c r="A81" s="175" t="s">
        <v>593</v>
      </c>
      <c r="B81" s="176" t="s">
        <v>204</v>
      </c>
      <c r="C81" s="177"/>
    </row>
    <row r="82" spans="1:3">
      <c r="A82" s="175" t="s">
        <v>594</v>
      </c>
      <c r="B82" s="176" t="s">
        <v>204</v>
      </c>
      <c r="C82" s="177"/>
    </row>
    <row r="83" spans="1:3">
      <c r="A83" s="178" t="s">
        <v>610</v>
      </c>
      <c r="B83" s="179" t="s">
        <v>204</v>
      </c>
      <c r="C83" s="180">
        <f>SUM(C73:C82)</f>
        <v>0</v>
      </c>
    </row>
    <row r="84" spans="1:3">
      <c r="A84" s="175" t="s">
        <v>585</v>
      </c>
      <c r="B84" s="176" t="s">
        <v>206</v>
      </c>
      <c r="C84" s="177"/>
    </row>
    <row r="85" spans="1:3">
      <c r="A85" s="175" t="s">
        <v>586</v>
      </c>
      <c r="B85" s="176" t="s">
        <v>206</v>
      </c>
      <c r="C85" s="177"/>
    </row>
    <row r="86" spans="1:3">
      <c r="A86" s="175" t="s">
        <v>587</v>
      </c>
      <c r="B86" s="176" t="s">
        <v>206</v>
      </c>
      <c r="C86" s="177"/>
    </row>
    <row r="87" spans="1:3">
      <c r="A87" s="175" t="s">
        <v>588</v>
      </c>
      <c r="B87" s="176" t="s">
        <v>206</v>
      </c>
      <c r="C87" s="177"/>
    </row>
    <row r="88" spans="1:3">
      <c r="A88" s="175" t="s">
        <v>589</v>
      </c>
      <c r="B88" s="176" t="s">
        <v>206</v>
      </c>
      <c r="C88" s="177"/>
    </row>
    <row r="89" spans="1:3">
      <c r="A89" s="175" t="s">
        <v>590</v>
      </c>
      <c r="B89" s="176" t="s">
        <v>206</v>
      </c>
      <c r="C89" s="177"/>
    </row>
    <row r="90" spans="1:3">
      <c r="A90" s="175" t="s">
        <v>591</v>
      </c>
      <c r="B90" s="176" t="s">
        <v>206</v>
      </c>
      <c r="C90" s="177">
        <v>0</v>
      </c>
    </row>
    <row r="91" spans="1:3">
      <c r="A91" s="175" t="s">
        <v>592</v>
      </c>
      <c r="B91" s="176" t="s">
        <v>206</v>
      </c>
      <c r="C91" s="177"/>
    </row>
    <row r="92" spans="1:3">
      <c r="A92" s="175" t="s">
        <v>593</v>
      </c>
      <c r="B92" s="176" t="s">
        <v>206</v>
      </c>
      <c r="C92" s="177">
        <v>289000</v>
      </c>
    </row>
    <row r="93" spans="1:3">
      <c r="A93" s="175" t="s">
        <v>594</v>
      </c>
      <c r="B93" s="176" t="s">
        <v>206</v>
      </c>
      <c r="C93" s="177"/>
    </row>
    <row r="94" spans="1:3">
      <c r="A94" s="178" t="s">
        <v>611</v>
      </c>
      <c r="B94" s="179" t="s">
        <v>206</v>
      </c>
      <c r="C94" s="180">
        <f>SUM(C84:C93)</f>
        <v>289000</v>
      </c>
    </row>
    <row r="95" spans="1:3">
      <c r="A95" s="175" t="s">
        <v>596</v>
      </c>
      <c r="B95" s="183" t="s">
        <v>210</v>
      </c>
      <c r="C95" s="177">
        <v>1000000</v>
      </c>
    </row>
    <row r="96" spans="1:3">
      <c r="A96" s="175" t="s">
        <v>597</v>
      </c>
      <c r="B96" s="176" t="s">
        <v>210</v>
      </c>
      <c r="C96" s="177"/>
    </row>
    <row r="97" spans="1:3">
      <c r="A97" s="175" t="s">
        <v>598</v>
      </c>
      <c r="B97" s="183" t="s">
        <v>210</v>
      </c>
      <c r="C97" s="177"/>
    </row>
    <row r="98" spans="1:3">
      <c r="A98" s="183" t="s">
        <v>599</v>
      </c>
      <c r="B98" s="176" t="s">
        <v>210</v>
      </c>
      <c r="C98" s="177"/>
    </row>
    <row r="99" spans="1:3">
      <c r="A99" s="183" t="s">
        <v>600</v>
      </c>
      <c r="B99" s="183" t="s">
        <v>210</v>
      </c>
      <c r="C99" s="177"/>
    </row>
    <row r="100" spans="1:3">
      <c r="A100" s="183" t="s">
        <v>601</v>
      </c>
      <c r="B100" s="176" t="s">
        <v>210</v>
      </c>
      <c r="C100" s="177"/>
    </row>
    <row r="101" spans="1:3">
      <c r="A101" s="175" t="s">
        <v>602</v>
      </c>
      <c r="B101" s="183" t="s">
        <v>210</v>
      </c>
      <c r="C101" s="177"/>
    </row>
    <row r="102" spans="1:3">
      <c r="A102" s="175" t="s">
        <v>607</v>
      </c>
      <c r="B102" s="176" t="s">
        <v>210</v>
      </c>
      <c r="C102" s="177"/>
    </row>
    <row r="103" spans="1:3">
      <c r="A103" s="175" t="s">
        <v>604</v>
      </c>
      <c r="B103" s="183" t="s">
        <v>210</v>
      </c>
      <c r="C103" s="177"/>
    </row>
    <row r="104" spans="1:3">
      <c r="A104" s="175" t="s">
        <v>605</v>
      </c>
      <c r="B104" s="176" t="s">
        <v>210</v>
      </c>
      <c r="C104" s="177"/>
    </row>
    <row r="105" spans="1:3">
      <c r="A105" s="178" t="s">
        <v>612</v>
      </c>
      <c r="B105" s="179" t="s">
        <v>210</v>
      </c>
      <c r="C105" s="180">
        <f>SUM(C95:C104)</f>
        <v>1000000</v>
      </c>
    </row>
    <row r="106" spans="1:3">
      <c r="A106" s="175" t="s">
        <v>596</v>
      </c>
      <c r="B106" s="183" t="s">
        <v>214</v>
      </c>
      <c r="C106" s="177">
        <v>0</v>
      </c>
    </row>
    <row r="107" spans="1:3">
      <c r="A107" s="175" t="s">
        <v>597</v>
      </c>
      <c r="B107" s="183" t="s">
        <v>214</v>
      </c>
      <c r="C107" s="177"/>
    </row>
    <row r="108" spans="1:3">
      <c r="A108" s="175" t="s">
        <v>598</v>
      </c>
      <c r="B108" s="183" t="s">
        <v>214</v>
      </c>
      <c r="C108" s="177"/>
    </row>
    <row r="109" spans="1:3">
      <c r="A109" s="183" t="s">
        <v>599</v>
      </c>
      <c r="B109" s="183" t="s">
        <v>214</v>
      </c>
      <c r="C109" s="177"/>
    </row>
    <row r="110" spans="1:3">
      <c r="A110" s="183" t="s">
        <v>600</v>
      </c>
      <c r="B110" s="183" t="s">
        <v>214</v>
      </c>
      <c r="C110" s="177"/>
    </row>
    <row r="111" spans="1:3">
      <c r="A111" s="183" t="s">
        <v>601</v>
      </c>
      <c r="B111" s="183" t="s">
        <v>214</v>
      </c>
      <c r="C111" s="177"/>
    </row>
    <row r="112" spans="1:3">
      <c r="A112" s="175" t="s">
        <v>602</v>
      </c>
      <c r="B112" s="183" t="s">
        <v>214</v>
      </c>
      <c r="C112" s="177"/>
    </row>
    <row r="113" spans="1:3">
      <c r="A113" s="175" t="s">
        <v>607</v>
      </c>
      <c r="B113" s="183" t="s">
        <v>214</v>
      </c>
      <c r="C113" s="177"/>
    </row>
    <row r="114" spans="1:3">
      <c r="A114" s="175" t="s">
        <v>604</v>
      </c>
      <c r="B114" s="183" t="s">
        <v>214</v>
      </c>
      <c r="C114" s="177"/>
    </row>
    <row r="115" spans="1:3">
      <c r="A115" s="175" t="s">
        <v>605</v>
      </c>
      <c r="B115" s="183" t="s">
        <v>214</v>
      </c>
      <c r="C115" s="177"/>
    </row>
    <row r="116" spans="1:3">
      <c r="A116" s="184" t="s">
        <v>613</v>
      </c>
      <c r="B116" s="179" t="s">
        <v>214</v>
      </c>
      <c r="C116" s="180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6"/>
  <sheetViews>
    <sheetView view="pageLayout" topLeftCell="A84" zoomScaleNormal="100" zoomScaleSheetLayoutView="100" workbookViewId="0">
      <selection activeCell="C34" sqref="C34"/>
    </sheetView>
  </sheetViews>
  <sheetFormatPr defaultColWidth="11.5703125" defaultRowHeight="15"/>
  <cols>
    <col min="1" max="1" width="87.5703125" customWidth="1"/>
    <col min="2" max="2" width="13.42578125" bestFit="1" customWidth="1"/>
    <col min="3" max="3" width="15.42578125" customWidth="1"/>
    <col min="4" max="4" width="16.5703125" customWidth="1"/>
  </cols>
  <sheetData>
    <row r="1" spans="1:4" ht="32.25" customHeight="1">
      <c r="A1" s="185"/>
      <c r="B1" s="185"/>
      <c r="C1" s="186" t="s">
        <v>800</v>
      </c>
    </row>
    <row r="2" spans="1:4" ht="33.6" customHeight="1">
      <c r="A2" s="345" t="s">
        <v>762</v>
      </c>
      <c r="B2" s="345"/>
      <c r="C2" s="345"/>
    </row>
    <row r="3" spans="1:4" ht="16.149999999999999" customHeight="1">
      <c r="A3" s="346" t="s">
        <v>614</v>
      </c>
      <c r="B3" s="346"/>
      <c r="C3" s="346"/>
    </row>
    <row r="4" spans="1:4" ht="33.6" customHeight="1">
      <c r="A4" s="187"/>
      <c r="B4" s="188"/>
      <c r="C4" s="188"/>
    </row>
    <row r="5" spans="1:4" ht="15.75">
      <c r="A5" s="310" t="s">
        <v>527</v>
      </c>
      <c r="B5" s="310"/>
      <c r="C5" s="310"/>
      <c r="D5" s="311"/>
    </row>
    <row r="6" spans="1:4" ht="15.75">
      <c r="A6" s="312" t="s">
        <v>507</v>
      </c>
      <c r="B6" s="313" t="s">
        <v>26</v>
      </c>
      <c r="C6" s="314" t="s">
        <v>550</v>
      </c>
      <c r="D6" s="314" t="s">
        <v>808</v>
      </c>
    </row>
    <row r="7" spans="1:4" ht="15.75">
      <c r="A7" s="315" t="s">
        <v>615</v>
      </c>
      <c r="B7" s="316" t="s">
        <v>304</v>
      </c>
      <c r="C7" s="317"/>
      <c r="D7" s="317"/>
    </row>
    <row r="8" spans="1:4" ht="15.75">
      <c r="A8" s="315" t="s">
        <v>616</v>
      </c>
      <c r="B8" s="316" t="s">
        <v>304</v>
      </c>
      <c r="C8" s="317"/>
      <c r="D8" s="317"/>
    </row>
    <row r="9" spans="1:4" ht="15.75">
      <c r="A9" s="315" t="s">
        <v>617</v>
      </c>
      <c r="B9" s="316" t="s">
        <v>304</v>
      </c>
      <c r="C9" s="317"/>
      <c r="D9" s="317"/>
    </row>
    <row r="10" spans="1:4" ht="15.75">
      <c r="A10" s="315" t="s">
        <v>618</v>
      </c>
      <c r="B10" s="316" t="s">
        <v>304</v>
      </c>
      <c r="C10" s="317"/>
      <c r="D10" s="317"/>
    </row>
    <row r="11" spans="1:4" ht="15.75">
      <c r="A11" s="315" t="s">
        <v>619</v>
      </c>
      <c r="B11" s="316" t="s">
        <v>304</v>
      </c>
      <c r="C11" s="317"/>
      <c r="D11" s="317"/>
    </row>
    <row r="12" spans="1:4" ht="15.75">
      <c r="A12" s="315" t="s">
        <v>620</v>
      </c>
      <c r="B12" s="316" t="s">
        <v>304</v>
      </c>
      <c r="C12" s="317"/>
      <c r="D12" s="317"/>
    </row>
    <row r="13" spans="1:4" ht="15.75">
      <c r="A13" s="315" t="s">
        <v>621</v>
      </c>
      <c r="B13" s="316" t="s">
        <v>304</v>
      </c>
      <c r="C13" s="318"/>
      <c r="D13" s="318"/>
    </row>
    <row r="14" spans="1:4" ht="15.75">
      <c r="A14" s="315" t="s">
        <v>622</v>
      </c>
      <c r="B14" s="316" t="s">
        <v>304</v>
      </c>
      <c r="C14" s="317"/>
      <c r="D14" s="317"/>
    </row>
    <row r="15" spans="1:4" ht="15.75">
      <c r="A15" s="315" t="s">
        <v>623</v>
      </c>
      <c r="B15" s="316" t="s">
        <v>304</v>
      </c>
      <c r="C15" s="317">
        <v>0</v>
      </c>
      <c r="D15" s="317">
        <v>0</v>
      </c>
    </row>
    <row r="16" spans="1:4" ht="15.75">
      <c r="A16" s="315" t="s">
        <v>624</v>
      </c>
      <c r="B16" s="316" t="s">
        <v>304</v>
      </c>
      <c r="C16" s="317"/>
      <c r="D16" s="317"/>
    </row>
    <row r="17" spans="1:4" ht="31.5">
      <c r="A17" s="259" t="s">
        <v>303</v>
      </c>
      <c r="B17" s="319" t="s">
        <v>304</v>
      </c>
      <c r="C17" s="312">
        <f>SUM(C7:C16)</f>
        <v>0</v>
      </c>
      <c r="D17" s="312">
        <f>SUM(D7:D16)</f>
        <v>0</v>
      </c>
    </row>
    <row r="18" spans="1:4" ht="15.75">
      <c r="A18" s="315" t="s">
        <v>615</v>
      </c>
      <c r="B18" s="316" t="s">
        <v>306</v>
      </c>
      <c r="C18" s="317"/>
      <c r="D18" s="317"/>
    </row>
    <row r="19" spans="1:4" ht="15.75">
      <c r="A19" s="315" t="s">
        <v>616</v>
      </c>
      <c r="B19" s="316" t="s">
        <v>306</v>
      </c>
      <c r="C19" s="317"/>
      <c r="D19" s="317"/>
    </row>
    <row r="20" spans="1:4" ht="15.75">
      <c r="A20" s="315" t="s">
        <v>617</v>
      </c>
      <c r="B20" s="316" t="s">
        <v>306</v>
      </c>
      <c r="C20" s="317"/>
      <c r="D20" s="317"/>
    </row>
    <row r="21" spans="1:4" ht="15.75">
      <c r="A21" s="315" t="s">
        <v>618</v>
      </c>
      <c r="B21" s="316" t="s">
        <v>306</v>
      </c>
      <c r="C21" s="317"/>
      <c r="D21" s="317"/>
    </row>
    <row r="22" spans="1:4" ht="15.75">
      <c r="A22" s="315" t="s">
        <v>619</v>
      </c>
      <c r="B22" s="316" t="s">
        <v>306</v>
      </c>
      <c r="C22" s="317"/>
      <c r="D22" s="317"/>
    </row>
    <row r="23" spans="1:4" ht="15.75">
      <c r="A23" s="315" t="s">
        <v>620</v>
      </c>
      <c r="B23" s="316" t="s">
        <v>306</v>
      </c>
      <c r="C23" s="317"/>
      <c r="D23" s="317"/>
    </row>
    <row r="24" spans="1:4" ht="15.75">
      <c r="A24" s="315" t="s">
        <v>621</v>
      </c>
      <c r="B24" s="316" t="s">
        <v>306</v>
      </c>
      <c r="C24" s="317"/>
      <c r="D24" s="317"/>
    </row>
    <row r="25" spans="1:4" ht="15.75">
      <c r="A25" s="315" t="s">
        <v>622</v>
      </c>
      <c r="B25" s="316" t="s">
        <v>306</v>
      </c>
      <c r="C25" s="317"/>
      <c r="D25" s="317"/>
    </row>
    <row r="26" spans="1:4" ht="15.75">
      <c r="A26" s="315" t="s">
        <v>623</v>
      </c>
      <c r="B26" s="316" t="s">
        <v>306</v>
      </c>
      <c r="C26" s="317"/>
      <c r="D26" s="317"/>
    </row>
    <row r="27" spans="1:4" ht="15.75">
      <c r="A27" s="315" t="s">
        <v>624</v>
      </c>
      <c r="B27" s="316" t="s">
        <v>306</v>
      </c>
      <c r="C27" s="317"/>
      <c r="D27" s="317"/>
    </row>
    <row r="28" spans="1:4" ht="31.5">
      <c r="A28" s="259" t="s">
        <v>625</v>
      </c>
      <c r="B28" s="319" t="s">
        <v>306</v>
      </c>
      <c r="C28" s="312">
        <f>SUM(C18:C27)</f>
        <v>0</v>
      </c>
      <c r="D28" s="312">
        <f>SUM(D18:D27)</f>
        <v>0</v>
      </c>
    </row>
    <row r="29" spans="1:4" ht="15.75">
      <c r="A29" s="315" t="s">
        <v>615</v>
      </c>
      <c r="B29" s="316" t="s">
        <v>308</v>
      </c>
      <c r="C29" s="317"/>
      <c r="D29" s="317"/>
    </row>
    <row r="30" spans="1:4" ht="15.75">
      <c r="A30" s="315" t="s">
        <v>616</v>
      </c>
      <c r="B30" s="316" t="s">
        <v>308</v>
      </c>
      <c r="C30" s="317"/>
      <c r="D30" s="317"/>
    </row>
    <row r="31" spans="1:4" ht="15.75">
      <c r="A31" s="315" t="s">
        <v>617</v>
      </c>
      <c r="B31" s="316" t="s">
        <v>308</v>
      </c>
      <c r="C31" s="317">
        <v>0</v>
      </c>
      <c r="D31" s="317">
        <v>0</v>
      </c>
    </row>
    <row r="32" spans="1:4" ht="15.75">
      <c r="A32" s="315" t="s">
        <v>618</v>
      </c>
      <c r="B32" s="316" t="s">
        <v>308</v>
      </c>
      <c r="C32" s="317">
        <v>0</v>
      </c>
      <c r="D32" s="317">
        <v>0</v>
      </c>
    </row>
    <row r="33" spans="1:4" ht="15.75">
      <c r="A33" s="315" t="s">
        <v>619</v>
      </c>
      <c r="B33" s="316" t="s">
        <v>308</v>
      </c>
      <c r="C33" s="309">
        <v>15519600</v>
      </c>
      <c r="D33" s="309">
        <v>15519600</v>
      </c>
    </row>
    <row r="34" spans="1:4" ht="15.75">
      <c r="A34" s="315" t="s">
        <v>620</v>
      </c>
      <c r="B34" s="316" t="s">
        <v>308</v>
      </c>
      <c r="C34" s="309">
        <v>0</v>
      </c>
      <c r="D34" s="309">
        <v>2260774</v>
      </c>
    </row>
    <row r="35" spans="1:4" ht="15.75">
      <c r="A35" s="315" t="s">
        <v>621</v>
      </c>
      <c r="B35" s="316" t="s">
        <v>308</v>
      </c>
      <c r="C35" s="318"/>
      <c r="D35" s="318"/>
    </row>
    <row r="36" spans="1:4" ht="15.75">
      <c r="A36" s="315" t="s">
        <v>622</v>
      </c>
      <c r="B36" s="316" t="s">
        <v>308</v>
      </c>
      <c r="C36" s="309"/>
      <c r="D36" s="309"/>
    </row>
    <row r="37" spans="1:4" ht="15.75">
      <c r="A37" s="315" t="s">
        <v>623</v>
      </c>
      <c r="B37" s="316" t="s">
        <v>308</v>
      </c>
      <c r="C37" s="317"/>
      <c r="D37" s="317"/>
    </row>
    <row r="38" spans="1:4" ht="15.75">
      <c r="A38" s="315" t="s">
        <v>624</v>
      </c>
      <c r="B38" s="316" t="s">
        <v>308</v>
      </c>
      <c r="C38" s="317"/>
      <c r="D38" s="317"/>
    </row>
    <row r="39" spans="1:4" ht="15.75">
      <c r="A39" s="259" t="s">
        <v>626</v>
      </c>
      <c r="B39" s="319" t="s">
        <v>308</v>
      </c>
      <c r="C39" s="320">
        <f>SUM(C29:C38)</f>
        <v>15519600</v>
      </c>
      <c r="D39" s="320">
        <f>SUM(D29:D38)</f>
        <v>17780374</v>
      </c>
    </row>
    <row r="40" spans="1:4" ht="15.75">
      <c r="A40" s="315" t="s">
        <v>615</v>
      </c>
      <c r="B40" s="316" t="s">
        <v>388</v>
      </c>
      <c r="C40" s="317"/>
      <c r="D40" s="317"/>
    </row>
    <row r="41" spans="1:4" ht="15.75">
      <c r="A41" s="315" t="s">
        <v>616</v>
      </c>
      <c r="B41" s="316" t="s">
        <v>388</v>
      </c>
      <c r="C41" s="317"/>
      <c r="D41" s="317"/>
    </row>
    <row r="42" spans="1:4" ht="15.75">
      <c r="A42" s="315" t="s">
        <v>617</v>
      </c>
      <c r="B42" s="316" t="s">
        <v>388</v>
      </c>
      <c r="C42" s="317"/>
      <c r="D42" s="317"/>
    </row>
    <row r="43" spans="1:4" ht="15.75">
      <c r="A43" s="315" t="s">
        <v>618</v>
      </c>
      <c r="B43" s="316" t="s">
        <v>388</v>
      </c>
      <c r="C43" s="317"/>
      <c r="D43" s="317"/>
    </row>
    <row r="44" spans="1:4" ht="15.75">
      <c r="A44" s="315" t="s">
        <v>619</v>
      </c>
      <c r="B44" s="316" t="s">
        <v>388</v>
      </c>
      <c r="C44" s="317"/>
      <c r="D44" s="317"/>
    </row>
    <row r="45" spans="1:4" ht="15.75">
      <c r="A45" s="315" t="s">
        <v>620</v>
      </c>
      <c r="B45" s="316" t="s">
        <v>388</v>
      </c>
      <c r="C45" s="317"/>
      <c r="D45" s="317"/>
    </row>
    <row r="46" spans="1:4" ht="15.75">
      <c r="A46" s="315" t="s">
        <v>621</v>
      </c>
      <c r="B46" s="316" t="s">
        <v>388</v>
      </c>
      <c r="C46" s="317"/>
      <c r="D46" s="317"/>
    </row>
    <row r="47" spans="1:4" ht="15.75">
      <c r="A47" s="315" t="s">
        <v>622</v>
      </c>
      <c r="B47" s="316" t="s">
        <v>388</v>
      </c>
      <c r="C47" s="317"/>
      <c r="D47" s="317"/>
    </row>
    <row r="48" spans="1:4" ht="15.75">
      <c r="A48" s="315" t="s">
        <v>623</v>
      </c>
      <c r="B48" s="316" t="s">
        <v>388</v>
      </c>
      <c r="C48" s="317"/>
      <c r="D48" s="317"/>
    </row>
    <row r="49" spans="1:4" ht="15.75">
      <c r="A49" s="315" t="s">
        <v>624</v>
      </c>
      <c r="B49" s="316" t="s">
        <v>388</v>
      </c>
      <c r="C49" s="317"/>
      <c r="D49" s="317"/>
    </row>
    <row r="50" spans="1:4" ht="31.5">
      <c r="A50" s="259" t="s">
        <v>627</v>
      </c>
      <c r="B50" s="319" t="s">
        <v>388</v>
      </c>
      <c r="C50" s="312">
        <f>SUM(C40:C49)</f>
        <v>0</v>
      </c>
      <c r="D50" s="312">
        <f>SUM(D40:D49)</f>
        <v>0</v>
      </c>
    </row>
    <row r="51" spans="1:4" ht="15.75">
      <c r="A51" s="315" t="s">
        <v>628</v>
      </c>
      <c r="B51" s="316" t="s">
        <v>390</v>
      </c>
      <c r="C51" s="317"/>
      <c r="D51" s="317"/>
    </row>
    <row r="52" spans="1:4" ht="15.75">
      <c r="A52" s="315" t="s">
        <v>616</v>
      </c>
      <c r="B52" s="316" t="s">
        <v>390</v>
      </c>
      <c r="C52" s="317"/>
      <c r="D52" s="317"/>
    </row>
    <row r="53" spans="1:4" ht="15.75">
      <c r="A53" s="315" t="s">
        <v>617</v>
      </c>
      <c r="B53" s="316" t="s">
        <v>390</v>
      </c>
      <c r="C53" s="317"/>
      <c r="D53" s="317"/>
    </row>
    <row r="54" spans="1:4" ht="15.75">
      <c r="A54" s="315" t="s">
        <v>618</v>
      </c>
      <c r="B54" s="316" t="s">
        <v>390</v>
      </c>
      <c r="C54" s="317"/>
      <c r="D54" s="317"/>
    </row>
    <row r="55" spans="1:4" ht="15.75">
      <c r="A55" s="315" t="s">
        <v>619</v>
      </c>
      <c r="B55" s="316" t="s">
        <v>390</v>
      </c>
      <c r="C55" s="317"/>
      <c r="D55" s="317"/>
    </row>
    <row r="56" spans="1:4" ht="15.75">
      <c r="A56" s="315" t="s">
        <v>620</v>
      </c>
      <c r="B56" s="316" t="s">
        <v>390</v>
      </c>
      <c r="C56" s="317"/>
      <c r="D56" s="317"/>
    </row>
    <row r="57" spans="1:4" ht="15.75">
      <c r="A57" s="315" t="s">
        <v>621</v>
      </c>
      <c r="B57" s="316" t="s">
        <v>390</v>
      </c>
      <c r="C57" s="317"/>
      <c r="D57" s="317"/>
    </row>
    <row r="58" spans="1:4" ht="15.75">
      <c r="A58" s="315" t="s">
        <v>622</v>
      </c>
      <c r="B58" s="316" t="s">
        <v>390</v>
      </c>
      <c r="C58" s="317"/>
      <c r="D58" s="317"/>
    </row>
    <row r="59" spans="1:4" ht="15.75">
      <c r="A59" s="315" t="s">
        <v>623</v>
      </c>
      <c r="B59" s="316" t="s">
        <v>390</v>
      </c>
      <c r="C59" s="317"/>
      <c r="D59" s="317"/>
    </row>
    <row r="60" spans="1:4" ht="15.75">
      <c r="A60" s="315" t="s">
        <v>624</v>
      </c>
      <c r="B60" s="316" t="s">
        <v>390</v>
      </c>
      <c r="C60" s="317"/>
      <c r="D60" s="317"/>
    </row>
    <row r="61" spans="1:4" ht="31.5">
      <c r="A61" s="259" t="s">
        <v>629</v>
      </c>
      <c r="B61" s="319" t="s">
        <v>390</v>
      </c>
      <c r="C61" s="312">
        <f>SUM(C51:C60)</f>
        <v>0</v>
      </c>
      <c r="D61" s="312">
        <f>SUM(D51:D60)</f>
        <v>0</v>
      </c>
    </row>
    <row r="62" spans="1:4" ht="15.75">
      <c r="A62" s="315" t="s">
        <v>615</v>
      </c>
      <c r="B62" s="316" t="s">
        <v>392</v>
      </c>
      <c r="C62" s="317"/>
      <c r="D62" s="317"/>
    </row>
    <row r="63" spans="1:4" ht="15.75">
      <c r="A63" s="315" t="s">
        <v>616</v>
      </c>
      <c r="B63" s="316" t="s">
        <v>392</v>
      </c>
      <c r="C63" s="317"/>
      <c r="D63" s="317"/>
    </row>
    <row r="64" spans="1:4" ht="15.75">
      <c r="A64" s="315" t="s">
        <v>617</v>
      </c>
      <c r="B64" s="316" t="s">
        <v>392</v>
      </c>
      <c r="C64" s="309"/>
      <c r="D64" s="309"/>
    </row>
    <row r="65" spans="1:4" ht="15.75">
      <c r="A65" s="315" t="s">
        <v>618</v>
      </c>
      <c r="B65" s="316" t="s">
        <v>392</v>
      </c>
      <c r="C65" s="309"/>
      <c r="D65" s="309"/>
    </row>
    <row r="66" spans="1:4" ht="15.75">
      <c r="A66" s="315" t="s">
        <v>619</v>
      </c>
      <c r="B66" s="316" t="s">
        <v>392</v>
      </c>
      <c r="C66" s="317"/>
      <c r="D66" s="317"/>
    </row>
    <row r="67" spans="1:4" ht="15.75">
      <c r="A67" s="315" t="s">
        <v>620</v>
      </c>
      <c r="B67" s="316" t="s">
        <v>392</v>
      </c>
      <c r="C67" s="317"/>
      <c r="D67" s="317"/>
    </row>
    <row r="68" spans="1:4" ht="15.75">
      <c r="A68" s="315" t="s">
        <v>621</v>
      </c>
      <c r="B68" s="316" t="s">
        <v>392</v>
      </c>
      <c r="C68" s="317"/>
      <c r="D68" s="317"/>
    </row>
    <row r="69" spans="1:4" ht="15.75">
      <c r="A69" s="315" t="s">
        <v>622</v>
      </c>
      <c r="B69" s="316" t="s">
        <v>392</v>
      </c>
      <c r="C69" s="317"/>
      <c r="D69" s="317"/>
    </row>
    <row r="70" spans="1:4" ht="15.75">
      <c r="A70" s="315" t="s">
        <v>623</v>
      </c>
      <c r="B70" s="316" t="s">
        <v>392</v>
      </c>
      <c r="C70" s="317"/>
      <c r="D70" s="317"/>
    </row>
    <row r="71" spans="1:4" ht="15.75">
      <c r="A71" s="315" t="s">
        <v>624</v>
      </c>
      <c r="B71" s="316" t="s">
        <v>392</v>
      </c>
      <c r="C71" s="317"/>
      <c r="D71" s="317"/>
    </row>
    <row r="72" spans="1:4" ht="15.75">
      <c r="A72" s="259" t="s">
        <v>391</v>
      </c>
      <c r="B72" s="319" t="s">
        <v>392</v>
      </c>
      <c r="C72" s="320">
        <f>SUM(C62:C71)</f>
        <v>0</v>
      </c>
      <c r="D72" s="320">
        <f>SUM(D62:D71)</f>
        <v>0</v>
      </c>
    </row>
    <row r="73" spans="1:4" ht="15.75">
      <c r="A73" s="315" t="s">
        <v>630</v>
      </c>
      <c r="B73" s="321" t="s">
        <v>374</v>
      </c>
      <c r="C73" s="317"/>
      <c r="D73" s="317"/>
    </row>
    <row r="74" spans="1:4" ht="15.75">
      <c r="A74" s="315" t="s">
        <v>631</v>
      </c>
      <c r="B74" s="321" t="s">
        <v>374</v>
      </c>
      <c r="C74" s="317"/>
      <c r="D74" s="317"/>
    </row>
    <row r="75" spans="1:4" ht="15.75">
      <c r="A75" s="315" t="s">
        <v>632</v>
      </c>
      <c r="B75" s="321" t="s">
        <v>374</v>
      </c>
      <c r="C75" s="317"/>
      <c r="D75" s="317"/>
    </row>
    <row r="76" spans="1:4" ht="15.75">
      <c r="A76" s="321" t="s">
        <v>633</v>
      </c>
      <c r="B76" s="321" t="s">
        <v>374</v>
      </c>
      <c r="C76" s="317"/>
      <c r="D76" s="317"/>
    </row>
    <row r="77" spans="1:4" ht="15.75">
      <c r="A77" s="321" t="s">
        <v>634</v>
      </c>
      <c r="B77" s="321" t="s">
        <v>374</v>
      </c>
      <c r="C77" s="317"/>
      <c r="D77" s="317"/>
    </row>
    <row r="78" spans="1:4" ht="15.75">
      <c r="A78" s="321" t="s">
        <v>635</v>
      </c>
      <c r="B78" s="321" t="s">
        <v>374</v>
      </c>
      <c r="C78" s="317"/>
      <c r="D78" s="317"/>
    </row>
    <row r="79" spans="1:4" ht="15.75">
      <c r="A79" s="315" t="s">
        <v>636</v>
      </c>
      <c r="B79" s="321" t="s">
        <v>374</v>
      </c>
      <c r="C79" s="317"/>
      <c r="D79" s="317"/>
    </row>
    <row r="80" spans="1:4" ht="15.75">
      <c r="A80" s="315" t="s">
        <v>637</v>
      </c>
      <c r="B80" s="321" t="s">
        <v>374</v>
      </c>
      <c r="C80" s="317"/>
      <c r="D80" s="317"/>
    </row>
    <row r="81" spans="1:4" ht="15.75">
      <c r="A81" s="315" t="s">
        <v>638</v>
      </c>
      <c r="B81" s="321" t="s">
        <v>374</v>
      </c>
      <c r="C81" s="317"/>
      <c r="D81" s="317"/>
    </row>
    <row r="82" spans="1:4" ht="15.75">
      <c r="A82" s="315" t="s">
        <v>639</v>
      </c>
      <c r="B82" s="321" t="s">
        <v>374</v>
      </c>
      <c r="C82" s="317"/>
      <c r="D82" s="317"/>
    </row>
    <row r="83" spans="1:4" ht="31.5">
      <c r="A83" s="259" t="s">
        <v>640</v>
      </c>
      <c r="B83" s="319" t="s">
        <v>374</v>
      </c>
      <c r="C83" s="312">
        <f>SUM(C73:C82)</f>
        <v>0</v>
      </c>
      <c r="D83" s="312">
        <f>SUM(D73:D82)</f>
        <v>0</v>
      </c>
    </row>
    <row r="84" spans="1:4" ht="15.75">
      <c r="A84" s="315" t="s">
        <v>630</v>
      </c>
      <c r="B84" s="321" t="s">
        <v>378</v>
      </c>
      <c r="C84" s="317"/>
      <c r="D84" s="317"/>
    </row>
    <row r="85" spans="1:4" ht="15.75">
      <c r="A85" s="315" t="s">
        <v>631</v>
      </c>
      <c r="B85" s="321" t="s">
        <v>378</v>
      </c>
      <c r="C85" s="317"/>
      <c r="D85" s="317"/>
    </row>
    <row r="86" spans="1:4" ht="15.75">
      <c r="A86" s="315" t="s">
        <v>632</v>
      </c>
      <c r="B86" s="321" t="s">
        <v>378</v>
      </c>
      <c r="C86" s="309">
        <v>62500</v>
      </c>
      <c r="D86" s="309">
        <v>62500</v>
      </c>
    </row>
    <row r="87" spans="1:4" ht="15.75">
      <c r="A87" s="321" t="s">
        <v>633</v>
      </c>
      <c r="B87" s="321" t="s">
        <v>378</v>
      </c>
      <c r="C87" s="317"/>
      <c r="D87" s="317"/>
    </row>
    <row r="88" spans="1:4" ht="15.75">
      <c r="A88" s="321" t="s">
        <v>634</v>
      </c>
      <c r="B88" s="321" t="s">
        <v>378</v>
      </c>
      <c r="C88" s="317"/>
      <c r="D88" s="317"/>
    </row>
    <row r="89" spans="1:4" ht="15.75">
      <c r="A89" s="321" t="s">
        <v>635</v>
      </c>
      <c r="B89" s="321" t="s">
        <v>378</v>
      </c>
      <c r="C89" s="317"/>
      <c r="D89" s="317"/>
    </row>
    <row r="90" spans="1:4" ht="15.75">
      <c r="A90" s="315" t="s">
        <v>636</v>
      </c>
      <c r="B90" s="321" t="s">
        <v>378</v>
      </c>
      <c r="C90" s="317"/>
      <c r="D90" s="317"/>
    </row>
    <row r="91" spans="1:4" ht="15.75">
      <c r="A91" s="315" t="s">
        <v>641</v>
      </c>
      <c r="B91" s="321" t="s">
        <v>378</v>
      </c>
      <c r="C91" s="317"/>
      <c r="D91" s="317"/>
    </row>
    <row r="92" spans="1:4" ht="15.75">
      <c r="A92" s="315" t="s">
        <v>638</v>
      </c>
      <c r="B92" s="321" t="s">
        <v>378</v>
      </c>
      <c r="C92" s="317"/>
      <c r="D92" s="317"/>
    </row>
    <row r="93" spans="1:4" ht="15.75">
      <c r="A93" s="315" t="s">
        <v>639</v>
      </c>
      <c r="B93" s="321" t="s">
        <v>378</v>
      </c>
      <c r="C93" s="317"/>
      <c r="D93" s="317"/>
    </row>
    <row r="94" spans="1:4" ht="15.75">
      <c r="A94" s="322" t="s">
        <v>642</v>
      </c>
      <c r="B94" s="259" t="s">
        <v>378</v>
      </c>
      <c r="C94" s="320">
        <f>SUM(C84:C93)</f>
        <v>62500</v>
      </c>
      <c r="D94" s="320">
        <f>SUM(D84:D93)</f>
        <v>62500</v>
      </c>
    </row>
    <row r="95" spans="1:4" ht="15.75">
      <c r="A95" s="315" t="s">
        <v>630</v>
      </c>
      <c r="B95" s="321" t="s">
        <v>410</v>
      </c>
      <c r="C95" s="317"/>
      <c r="D95" s="317"/>
    </row>
    <row r="96" spans="1:4" ht="15.75">
      <c r="A96" s="315" t="s">
        <v>631</v>
      </c>
      <c r="B96" s="321" t="s">
        <v>410</v>
      </c>
      <c r="C96" s="317"/>
      <c r="D96" s="317"/>
    </row>
    <row r="97" spans="1:4" ht="15.75">
      <c r="A97" s="315" t="s">
        <v>632</v>
      </c>
      <c r="B97" s="321" t="s">
        <v>410</v>
      </c>
      <c r="C97" s="317"/>
      <c r="D97" s="317"/>
    </row>
    <row r="98" spans="1:4" ht="15.75">
      <c r="A98" s="321" t="s">
        <v>633</v>
      </c>
      <c r="B98" s="321" t="s">
        <v>410</v>
      </c>
      <c r="C98" s="317"/>
      <c r="D98" s="317"/>
    </row>
    <row r="99" spans="1:4" ht="15.75">
      <c r="A99" s="321" t="s">
        <v>634</v>
      </c>
      <c r="B99" s="321" t="s">
        <v>410</v>
      </c>
      <c r="C99" s="317"/>
      <c r="D99" s="317"/>
    </row>
    <row r="100" spans="1:4" ht="15.75">
      <c r="A100" s="321" t="s">
        <v>635</v>
      </c>
      <c r="B100" s="321" t="s">
        <v>410</v>
      </c>
      <c r="C100" s="317"/>
      <c r="D100" s="317"/>
    </row>
    <row r="101" spans="1:4" ht="15.75">
      <c r="A101" s="315" t="s">
        <v>636</v>
      </c>
      <c r="B101" s="321" t="s">
        <v>410</v>
      </c>
      <c r="C101" s="317"/>
      <c r="D101" s="317"/>
    </row>
    <row r="102" spans="1:4" ht="15.75">
      <c r="A102" s="315" t="s">
        <v>637</v>
      </c>
      <c r="B102" s="321" t="s">
        <v>410</v>
      </c>
      <c r="C102" s="317"/>
      <c r="D102" s="317"/>
    </row>
    <row r="103" spans="1:4" ht="15.75">
      <c r="A103" s="315" t="s">
        <v>638</v>
      </c>
      <c r="B103" s="321" t="s">
        <v>410</v>
      </c>
      <c r="C103" s="317"/>
      <c r="D103" s="317"/>
    </row>
    <row r="104" spans="1:4" ht="15.75">
      <c r="A104" s="315" t="s">
        <v>639</v>
      </c>
      <c r="B104" s="321" t="s">
        <v>410</v>
      </c>
      <c r="C104" s="317"/>
      <c r="D104" s="317"/>
    </row>
    <row r="105" spans="1:4" ht="31.5">
      <c r="A105" s="259" t="s">
        <v>643</v>
      </c>
      <c r="B105" s="319" t="s">
        <v>410</v>
      </c>
      <c r="C105" s="312">
        <f>SUM(C95:C104)</f>
        <v>0</v>
      </c>
      <c r="D105" s="312">
        <f>SUM(D95:D104)</f>
        <v>0</v>
      </c>
    </row>
    <row r="106" spans="1:4" ht="15.75">
      <c r="A106" s="315" t="s">
        <v>630</v>
      </c>
      <c r="B106" s="321" t="s">
        <v>412</v>
      </c>
      <c r="C106" s="317"/>
      <c r="D106" s="317"/>
    </row>
    <row r="107" spans="1:4" ht="15.75">
      <c r="A107" s="315" t="s">
        <v>631</v>
      </c>
      <c r="B107" s="321" t="s">
        <v>412</v>
      </c>
      <c r="C107" s="317"/>
      <c r="D107" s="317"/>
    </row>
    <row r="108" spans="1:4" ht="15.75">
      <c r="A108" s="315" t="s">
        <v>632</v>
      </c>
      <c r="B108" s="321" t="s">
        <v>412</v>
      </c>
      <c r="C108" s="317"/>
      <c r="D108" s="317"/>
    </row>
    <row r="109" spans="1:4" ht="15.75">
      <c r="A109" s="321" t="s">
        <v>633</v>
      </c>
      <c r="B109" s="321" t="s">
        <v>412</v>
      </c>
      <c r="C109" s="317"/>
      <c r="D109" s="317"/>
    </row>
    <row r="110" spans="1:4" ht="15.75">
      <c r="A110" s="321" t="s">
        <v>634</v>
      </c>
      <c r="B110" s="321" t="s">
        <v>412</v>
      </c>
      <c r="C110" s="317"/>
      <c r="D110" s="317"/>
    </row>
    <row r="111" spans="1:4" ht="15.75">
      <c r="A111" s="321" t="s">
        <v>635</v>
      </c>
      <c r="B111" s="321" t="s">
        <v>412</v>
      </c>
      <c r="C111" s="317"/>
      <c r="D111" s="317"/>
    </row>
    <row r="112" spans="1:4" ht="15.75">
      <c r="A112" s="315" t="s">
        <v>636</v>
      </c>
      <c r="B112" s="321" t="s">
        <v>412</v>
      </c>
      <c r="C112" s="317"/>
      <c r="D112" s="317"/>
    </row>
    <row r="113" spans="1:4" ht="15.75">
      <c r="A113" s="315" t="s">
        <v>641</v>
      </c>
      <c r="B113" s="321" t="s">
        <v>412</v>
      </c>
      <c r="C113" s="317"/>
      <c r="D113" s="317"/>
    </row>
    <row r="114" spans="1:4" ht="15.75">
      <c r="A114" s="315" t="s">
        <v>638</v>
      </c>
      <c r="B114" s="321" t="s">
        <v>412</v>
      </c>
      <c r="C114" s="317"/>
      <c r="D114" s="317"/>
    </row>
    <row r="115" spans="1:4" ht="15.75">
      <c r="A115" s="315" t="s">
        <v>639</v>
      </c>
      <c r="B115" s="321" t="s">
        <v>412</v>
      </c>
      <c r="C115" s="317"/>
      <c r="D115" s="317"/>
    </row>
    <row r="116" spans="1:4" ht="15.75">
      <c r="A116" s="322" t="s">
        <v>644</v>
      </c>
      <c r="B116" s="319" t="s">
        <v>412</v>
      </c>
      <c r="C116" s="312">
        <f>SUM(C106:C115)</f>
        <v>0</v>
      </c>
      <c r="D116" s="312">
        <f>SUM(D106:D115)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view="pageLayout" zoomScaleNormal="100" zoomScaleSheetLayoutView="100" workbookViewId="0">
      <selection activeCell="B2" sqref="B2:E2"/>
    </sheetView>
  </sheetViews>
  <sheetFormatPr defaultColWidth="11.5703125" defaultRowHeight="15"/>
  <cols>
    <col min="1" max="1" width="9" bestFit="1" customWidth="1"/>
    <col min="2" max="2" width="61.140625" customWidth="1"/>
    <col min="3" max="3" width="16" bestFit="1" customWidth="1"/>
    <col min="4" max="4" width="19.5703125" bestFit="1" customWidth="1"/>
    <col min="5" max="5" width="19.28515625" customWidth="1"/>
  </cols>
  <sheetData>
    <row r="1" spans="1:5" ht="13.9" customHeight="1">
      <c r="B1" s="347" t="s">
        <v>801</v>
      </c>
      <c r="C1" s="347"/>
      <c r="D1" s="347"/>
      <c r="E1" s="347"/>
    </row>
    <row r="2" spans="1:5" ht="13.9" customHeight="1">
      <c r="B2" s="348" t="s">
        <v>762</v>
      </c>
      <c r="C2" s="348"/>
      <c r="D2" s="348"/>
      <c r="E2" s="348"/>
    </row>
    <row r="4" spans="1:5" ht="29.85" customHeight="1">
      <c r="A4" s="348" t="s">
        <v>768</v>
      </c>
      <c r="B4" s="348"/>
      <c r="C4" s="348"/>
      <c r="D4" s="348"/>
      <c r="E4" s="348"/>
    </row>
    <row r="5" spans="1:5" ht="15" customHeight="1">
      <c r="A5" s="189"/>
      <c r="B5" s="349" t="s">
        <v>645</v>
      </c>
      <c r="C5" s="349"/>
      <c r="D5" s="349"/>
      <c r="E5" s="349"/>
    </row>
    <row r="6" spans="1:5" ht="3" customHeight="1">
      <c r="A6" s="189"/>
      <c r="B6" s="190"/>
      <c r="C6" s="190"/>
      <c r="D6" s="190"/>
      <c r="E6" s="191" t="s">
        <v>646</v>
      </c>
    </row>
    <row r="7" spans="1:5" ht="36.75" customHeight="1">
      <c r="A7" s="192" t="s">
        <v>647</v>
      </c>
      <c r="B7" s="192" t="s">
        <v>648</v>
      </c>
      <c r="C7" s="193" t="s">
        <v>769</v>
      </c>
      <c r="D7" s="194" t="s">
        <v>770</v>
      </c>
      <c r="E7" s="194" t="s">
        <v>771</v>
      </c>
    </row>
    <row r="8" spans="1:5" ht="15.75">
      <c r="A8" s="195">
        <v>1</v>
      </c>
      <c r="B8" s="196" t="s">
        <v>649</v>
      </c>
      <c r="C8" s="197">
        <v>32000000</v>
      </c>
      <c r="D8" s="197">
        <v>33270811</v>
      </c>
      <c r="E8" s="197">
        <v>33000000</v>
      </c>
    </row>
    <row r="9" spans="1:5" ht="15.75">
      <c r="A9" s="195">
        <v>2</v>
      </c>
      <c r="B9" s="198" t="s">
        <v>650</v>
      </c>
      <c r="C9" s="199">
        <v>0</v>
      </c>
      <c r="D9" s="199">
        <v>0</v>
      </c>
      <c r="E9" s="199">
        <v>0</v>
      </c>
    </row>
    <row r="10" spans="1:5" ht="15.75">
      <c r="A10" s="195">
        <v>3</v>
      </c>
      <c r="B10" s="198" t="s">
        <v>651</v>
      </c>
      <c r="C10" s="199">
        <v>2600000</v>
      </c>
      <c r="D10" s="199">
        <v>2758247</v>
      </c>
      <c r="E10" s="199">
        <v>2623000</v>
      </c>
    </row>
    <row r="11" spans="1:5" ht="15.75">
      <c r="A11" s="195">
        <v>4</v>
      </c>
      <c r="B11" s="198" t="s">
        <v>652</v>
      </c>
      <c r="C11" s="199">
        <v>18000000</v>
      </c>
      <c r="D11" s="199">
        <v>18397240</v>
      </c>
      <c r="E11" s="199">
        <v>18300000</v>
      </c>
    </row>
    <row r="12" spans="1:5" ht="15.75">
      <c r="A12" s="200">
        <v>5</v>
      </c>
      <c r="B12" s="201" t="s">
        <v>653</v>
      </c>
      <c r="C12" s="202">
        <f>SUM(C8:C11)</f>
        <v>52600000</v>
      </c>
      <c r="D12" s="202">
        <f>SUM(D8:D11)</f>
        <v>54426298</v>
      </c>
      <c r="E12" s="202">
        <f>SUM(E8:E11)</f>
        <v>53923000</v>
      </c>
    </row>
    <row r="13" spans="1:5" ht="15.75">
      <c r="A13" s="195">
        <v>6</v>
      </c>
      <c r="B13" s="198" t="s">
        <v>654</v>
      </c>
      <c r="C13" s="199">
        <v>60000000</v>
      </c>
      <c r="D13" s="199">
        <v>83399887</v>
      </c>
      <c r="E13" s="199">
        <v>60000000</v>
      </c>
    </row>
    <row r="14" spans="1:5" ht="15.75">
      <c r="A14" s="203">
        <v>7</v>
      </c>
      <c r="B14" s="204" t="s">
        <v>655</v>
      </c>
      <c r="C14" s="205"/>
      <c r="D14" s="205">
        <v>0</v>
      </c>
      <c r="E14" s="205"/>
    </row>
    <row r="15" spans="1:5" ht="15.75">
      <c r="A15" s="203">
        <v>8</v>
      </c>
      <c r="B15" s="206" t="s">
        <v>656</v>
      </c>
      <c r="C15" s="207">
        <f>SUM(C13:C14)</f>
        <v>60000000</v>
      </c>
      <c r="D15" s="207">
        <f>SUM(D13:D14)</f>
        <v>83399887</v>
      </c>
      <c r="E15" s="207">
        <f>SUM(E13:E14)</f>
        <v>60000000</v>
      </c>
    </row>
    <row r="16" spans="1:5" ht="15.75">
      <c r="A16" s="203">
        <v>9</v>
      </c>
      <c r="B16" s="208" t="s">
        <v>657</v>
      </c>
      <c r="C16" s="205">
        <v>1433000</v>
      </c>
      <c r="D16" s="205">
        <v>1402717</v>
      </c>
      <c r="E16" s="205">
        <v>1433000</v>
      </c>
    </row>
    <row r="17" spans="1:5" ht="15.75">
      <c r="A17" s="195">
        <v>10</v>
      </c>
      <c r="B17" s="209" t="s">
        <v>658</v>
      </c>
      <c r="C17" s="199">
        <v>40000000</v>
      </c>
      <c r="D17" s="199">
        <v>43169664</v>
      </c>
      <c r="E17" s="199">
        <v>40000000</v>
      </c>
    </row>
    <row r="18" spans="1:5" ht="15.75">
      <c r="A18" s="200">
        <v>11</v>
      </c>
      <c r="B18" s="206" t="s">
        <v>660</v>
      </c>
      <c r="C18" s="207">
        <f>C17</f>
        <v>40000000</v>
      </c>
      <c r="D18" s="207">
        <f>D17</f>
        <v>43169664</v>
      </c>
      <c r="E18" s="207">
        <f>E17</f>
        <v>40000000</v>
      </c>
    </row>
    <row r="19" spans="1:5" ht="15.75">
      <c r="A19" s="200">
        <v>12</v>
      </c>
      <c r="B19" s="210" t="s">
        <v>661</v>
      </c>
      <c r="C19" s="207">
        <f>C15+C16+C18</f>
        <v>101433000</v>
      </c>
      <c r="D19" s="207">
        <f>D15+D16+D18</f>
        <v>127972268</v>
      </c>
      <c r="E19" s="207">
        <f>E15+E16+E18</f>
        <v>101433000</v>
      </c>
    </row>
    <row r="20" spans="1:5" ht="15.75">
      <c r="A20" s="195">
        <v>13</v>
      </c>
      <c r="B20" s="209" t="s">
        <v>662</v>
      </c>
      <c r="C20" s="199">
        <v>100000</v>
      </c>
      <c r="D20" s="199">
        <f>473442-D22</f>
        <v>324042</v>
      </c>
      <c r="E20" s="199">
        <v>100000</v>
      </c>
    </row>
    <row r="21" spans="1:5" ht="15.75">
      <c r="A21" s="211">
        <v>14</v>
      </c>
      <c r="B21" s="212" t="s">
        <v>663</v>
      </c>
      <c r="C21" s="213">
        <v>0</v>
      </c>
      <c r="D21" s="213">
        <v>0</v>
      </c>
      <c r="E21" s="213">
        <v>0</v>
      </c>
    </row>
    <row r="22" spans="1:5" ht="15.75">
      <c r="A22" s="211">
        <v>15</v>
      </c>
      <c r="B22" s="212" t="s">
        <v>659</v>
      </c>
      <c r="C22" s="213">
        <v>100000</v>
      </c>
      <c r="D22" s="213">
        <v>149400</v>
      </c>
      <c r="E22" s="213">
        <v>100000</v>
      </c>
    </row>
    <row r="23" spans="1:5" ht="15.75">
      <c r="A23" s="211">
        <v>16</v>
      </c>
      <c r="B23" s="212" t="s">
        <v>777</v>
      </c>
      <c r="C23" s="213"/>
      <c r="D23" s="213">
        <v>423860</v>
      </c>
      <c r="E23" s="213"/>
    </row>
    <row r="24" spans="1:5" ht="15.75">
      <c r="A24" s="200">
        <v>17</v>
      </c>
      <c r="B24" s="214" t="s">
        <v>776</v>
      </c>
      <c r="C24" s="199">
        <f>SUM(C20:C22)</f>
        <v>200000</v>
      </c>
      <c r="D24" s="199">
        <f>SUM(D20:D23)</f>
        <v>897302</v>
      </c>
      <c r="E24" s="199">
        <f>SUM(E20:E22)</f>
        <v>200000</v>
      </c>
    </row>
    <row r="25" spans="1:5" ht="15.75">
      <c r="A25" s="215">
        <v>18</v>
      </c>
      <c r="B25" s="215" t="s">
        <v>778</v>
      </c>
      <c r="C25" s="216">
        <f>C12+C19+C24</f>
        <v>154233000</v>
      </c>
      <c r="D25" s="216">
        <f>D12+D19+D24</f>
        <v>183295868</v>
      </c>
      <c r="E25" s="216">
        <f>E12+E19+E24</f>
        <v>155556000</v>
      </c>
    </row>
    <row r="26" spans="1:5" ht="15.75">
      <c r="A26" s="217"/>
      <c r="B26" s="218"/>
      <c r="C26" s="217"/>
      <c r="D26" s="217"/>
      <c r="E26" s="217"/>
    </row>
  </sheetData>
  <sheetProtection selectLockedCells="1" selectUnlockedCells="1"/>
  <mergeCells count="4">
    <mergeCell ref="B1:E1"/>
    <mergeCell ref="B2:E2"/>
    <mergeCell ref="A4:E4"/>
    <mergeCell ref="B5:E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3"/>
  <sheetViews>
    <sheetView view="pageLayout" topLeftCell="A16" zoomScaleNormal="100" zoomScaleSheetLayoutView="100" workbookViewId="0">
      <selection activeCell="A4" sqref="A4"/>
    </sheetView>
  </sheetViews>
  <sheetFormatPr defaultColWidth="11.5703125" defaultRowHeight="15"/>
  <cols>
    <col min="1" max="1" width="116.7109375" customWidth="1"/>
    <col min="2" max="2" width="22.85546875" customWidth="1"/>
  </cols>
  <sheetData>
    <row r="1" spans="1:2" ht="27.4" customHeight="1">
      <c r="A1" s="350" t="s">
        <v>802</v>
      </c>
      <c r="B1" s="350"/>
    </row>
    <row r="2" spans="1:2" ht="27.4" customHeight="1">
      <c r="A2" s="351" t="s">
        <v>762</v>
      </c>
      <c r="B2" s="351"/>
    </row>
    <row r="3" spans="1:2" ht="53.45" customHeight="1">
      <c r="A3" s="352" t="s">
        <v>664</v>
      </c>
      <c r="B3" s="352"/>
    </row>
    <row r="4" spans="1:2" ht="59.65" customHeight="1">
      <c r="A4" s="219"/>
      <c r="B4" s="219"/>
    </row>
    <row r="5" spans="1:2">
      <c r="A5" s="220" t="s">
        <v>549</v>
      </c>
      <c r="B5" s="220" t="s">
        <v>0</v>
      </c>
    </row>
    <row r="6" spans="1:2" ht="18.75">
      <c r="A6" s="8"/>
      <c r="B6" s="172" t="s">
        <v>665</v>
      </c>
    </row>
    <row r="7" spans="1:2">
      <c r="A7" s="221" t="s">
        <v>2</v>
      </c>
      <c r="B7" s="221"/>
    </row>
    <row r="8" spans="1:2">
      <c r="A8" s="222" t="s">
        <v>3</v>
      </c>
      <c r="B8" s="221">
        <f>B7*0.75*0.22</f>
        <v>0</v>
      </c>
    </row>
    <row r="9" spans="1:2">
      <c r="A9" s="221" t="s">
        <v>4</v>
      </c>
      <c r="B9" s="221">
        <v>0</v>
      </c>
    </row>
    <row r="10" spans="1:2">
      <c r="A10" s="221" t="s">
        <v>5</v>
      </c>
      <c r="B10" s="221">
        <v>0</v>
      </c>
    </row>
    <row r="11" spans="1:2">
      <c r="A11" s="221" t="s">
        <v>6</v>
      </c>
      <c r="B11" s="221">
        <v>0</v>
      </c>
    </row>
    <row r="12" spans="1:2">
      <c r="A12" s="221" t="s">
        <v>7</v>
      </c>
      <c r="B12" s="221"/>
    </row>
    <row r="13" spans="1:2">
      <c r="A13" s="221" t="s">
        <v>8</v>
      </c>
      <c r="B13" s="221"/>
    </row>
    <row r="14" spans="1:2">
      <c r="A14" s="221" t="s">
        <v>9</v>
      </c>
      <c r="B14" s="221"/>
    </row>
    <row r="15" spans="1:2">
      <c r="A15" s="223" t="s">
        <v>666</v>
      </c>
      <c r="B15" s="224">
        <f>SUM(B7:B14)</f>
        <v>0</v>
      </c>
    </row>
    <row r="16" spans="1:2">
      <c r="A16" s="225" t="s">
        <v>667</v>
      </c>
      <c r="B16" s="221">
        <v>0</v>
      </c>
    </row>
    <row r="17" spans="1:2">
      <c r="A17" s="225" t="s">
        <v>668</v>
      </c>
      <c r="B17" s="221"/>
    </row>
    <row r="18" spans="1:2">
      <c r="A18" s="226" t="s">
        <v>669</v>
      </c>
      <c r="B18" s="221">
        <v>0</v>
      </c>
    </row>
    <row r="19" spans="1:2">
      <c r="A19" s="226" t="s">
        <v>670</v>
      </c>
      <c r="B19" s="221"/>
    </row>
    <row r="20" spans="1:2">
      <c r="A20" s="221" t="s">
        <v>671</v>
      </c>
      <c r="B20" s="221"/>
    </row>
    <row r="21" spans="1:2">
      <c r="A21" s="227" t="s">
        <v>672</v>
      </c>
      <c r="B21" s="221">
        <f>SUM(B16:B20)</f>
        <v>0</v>
      </c>
    </row>
    <row r="22" spans="1:2" ht="15.75">
      <c r="A22" s="228" t="s">
        <v>751</v>
      </c>
      <c r="B22" s="259"/>
    </row>
    <row r="23" spans="1:2" ht="15.75">
      <c r="A23" s="229" t="s">
        <v>673</v>
      </c>
      <c r="B23" s="230">
        <f>SUM(B21:B22)</f>
        <v>0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view="pageLayout" topLeftCell="A13" zoomScaleNormal="100" zoomScaleSheetLayoutView="100" workbookViewId="0">
      <selection sqref="A1:C1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55" t="s">
        <v>803</v>
      </c>
      <c r="B1" s="355"/>
      <c r="C1" s="355"/>
    </row>
    <row r="2" spans="1:3" ht="44.85" customHeight="1">
      <c r="A2" s="356" t="s">
        <v>762</v>
      </c>
      <c r="B2" s="356"/>
      <c r="C2" s="356"/>
    </row>
    <row r="3" spans="1:3" ht="29.85" customHeight="1">
      <c r="A3" s="357" t="s">
        <v>674</v>
      </c>
      <c r="B3" s="357"/>
      <c r="C3" s="357"/>
    </row>
    <row r="4" spans="1:3">
      <c r="A4" s="108"/>
      <c r="B4" s="108"/>
      <c r="C4" s="108"/>
    </row>
    <row r="5" spans="1:3">
      <c r="A5" s="255"/>
      <c r="B5" s="255"/>
      <c r="C5" s="108"/>
    </row>
    <row r="6" spans="1:3">
      <c r="A6" s="108"/>
      <c r="B6" s="358" t="s">
        <v>749</v>
      </c>
      <c r="C6" s="358"/>
    </row>
    <row r="7" spans="1:3">
      <c r="A7" s="256" t="s">
        <v>675</v>
      </c>
      <c r="B7" s="353" t="s">
        <v>676</v>
      </c>
      <c r="C7" s="353"/>
    </row>
    <row r="8" spans="1:3">
      <c r="A8" s="257" t="s">
        <v>677</v>
      </c>
      <c r="B8" s="354">
        <v>100000</v>
      </c>
      <c r="C8" s="354"/>
    </row>
    <row r="9" spans="1:3">
      <c r="A9" s="257"/>
      <c r="B9" s="353"/>
      <c r="C9" s="353"/>
    </row>
    <row r="10" spans="1:3">
      <c r="A10" s="257"/>
      <c r="B10" s="353"/>
      <c r="C10" s="353"/>
    </row>
    <row r="11" spans="1:3">
      <c r="A11" s="256" t="s">
        <v>678</v>
      </c>
      <c r="B11" s="353">
        <f>SUM(B8:C10)</f>
        <v>100000</v>
      </c>
      <c r="C11" s="353"/>
    </row>
    <row r="12" spans="1:3">
      <c r="A12" s="256" t="s">
        <v>679</v>
      </c>
      <c r="B12" s="353" t="s">
        <v>676</v>
      </c>
      <c r="C12" s="353"/>
    </row>
    <row r="13" spans="1:3">
      <c r="A13" s="258" t="s">
        <v>680</v>
      </c>
      <c r="B13" s="354">
        <v>100000</v>
      </c>
      <c r="C13" s="354"/>
    </row>
    <row r="14" spans="1:3">
      <c r="A14" s="257"/>
      <c r="B14" s="353"/>
      <c r="C14" s="353"/>
    </row>
    <row r="15" spans="1:3">
      <c r="A15" s="256" t="s">
        <v>681</v>
      </c>
      <c r="B15" s="353">
        <f>SUM(B13:C14)</f>
        <v>100000</v>
      </c>
      <c r="C15" s="353"/>
    </row>
    <row r="16" spans="1:3">
      <c r="A16" s="108"/>
      <c r="B16" s="108"/>
      <c r="C16" s="108"/>
    </row>
  </sheetData>
  <sheetProtection selectLockedCells="1" selectUnlockedCells="1"/>
  <mergeCells count="13">
    <mergeCell ref="B15:C15"/>
    <mergeCell ref="A1:C1"/>
    <mergeCell ref="A2:C2"/>
    <mergeCell ref="A3:C3"/>
    <mergeCell ref="B7:C7"/>
    <mergeCell ref="B8:C8"/>
    <mergeCell ref="B9:C9"/>
    <mergeCell ref="B6:C6"/>
    <mergeCell ref="B10:C10"/>
    <mergeCell ref="B11:C11"/>
    <mergeCell ref="B12:C12"/>
    <mergeCell ref="B13:C13"/>
    <mergeCell ref="B14:C1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6"/>
  <sheetViews>
    <sheetView view="pageLayout" topLeftCell="A13" zoomScale="82" zoomScaleNormal="100" zoomScaleSheetLayoutView="100" zoomScalePageLayoutView="82" workbookViewId="0">
      <selection sqref="A1:E1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59" t="s">
        <v>804</v>
      </c>
      <c r="B1" s="359"/>
      <c r="C1" s="359"/>
      <c r="D1" s="359"/>
      <c r="E1" s="359"/>
    </row>
    <row r="2" spans="1:5" ht="22.35" customHeight="1">
      <c r="A2" s="351" t="s">
        <v>772</v>
      </c>
      <c r="B2" s="351"/>
      <c r="C2" s="351"/>
      <c r="D2" s="351"/>
      <c r="E2" s="351"/>
    </row>
    <row r="3" spans="1:5" ht="22.35" customHeight="1">
      <c r="A3" s="351" t="s">
        <v>682</v>
      </c>
      <c r="B3" s="351"/>
      <c r="C3" s="351"/>
      <c r="D3" s="351"/>
      <c r="E3" s="351"/>
    </row>
    <row r="4" spans="1:5" ht="42.2" customHeight="1">
      <c r="A4" s="1"/>
      <c r="B4" s="1"/>
      <c r="C4" s="1"/>
      <c r="D4" s="1"/>
      <c r="E4" s="220" t="s">
        <v>0</v>
      </c>
    </row>
    <row r="5" spans="1:5" ht="78.400000000000006" customHeight="1">
      <c r="A5" s="2" t="s">
        <v>1</v>
      </c>
      <c r="B5" s="3" t="s">
        <v>761</v>
      </c>
      <c r="C5" s="3" t="s">
        <v>753</v>
      </c>
      <c r="D5" s="3" t="s">
        <v>759</v>
      </c>
      <c r="E5" s="3" t="s">
        <v>773</v>
      </c>
    </row>
    <row r="6" spans="1:5" ht="18.75">
      <c r="A6" s="4" t="s">
        <v>2</v>
      </c>
      <c r="B6" s="284">
        <v>72190030</v>
      </c>
      <c r="C6" s="5">
        <f t="shared" ref="C6:E15" si="0">B6*1.02</f>
        <v>73633830.599999994</v>
      </c>
      <c r="D6" s="5">
        <f>C6*1.02</f>
        <v>75106507.211999997</v>
      </c>
      <c r="E6" s="5">
        <f>D6*1.02</f>
        <v>76608637.356240004</v>
      </c>
    </row>
    <row r="7" spans="1:5" ht="18.75">
      <c r="A7" s="6" t="s">
        <v>3</v>
      </c>
      <c r="B7" s="284">
        <v>13508391</v>
      </c>
      <c r="C7" s="5">
        <f t="shared" si="0"/>
        <v>13778558.82</v>
      </c>
      <c r="D7" s="5">
        <f t="shared" si="0"/>
        <v>14054129.996400001</v>
      </c>
      <c r="E7" s="5">
        <f t="shared" si="0"/>
        <v>14335212.596328001</v>
      </c>
    </row>
    <row r="8" spans="1:5" ht="18.75">
      <c r="A8" s="4" t="s">
        <v>4</v>
      </c>
      <c r="B8" s="284">
        <v>125714400</v>
      </c>
      <c r="C8" s="5">
        <f t="shared" si="0"/>
        <v>128228688</v>
      </c>
      <c r="D8" s="5">
        <f t="shared" si="0"/>
        <v>130793261.76000001</v>
      </c>
      <c r="E8" s="5">
        <f t="shared" si="0"/>
        <v>133409126.99520001</v>
      </c>
    </row>
    <row r="9" spans="1:5" ht="18.75">
      <c r="A9" s="7" t="s">
        <v>5</v>
      </c>
      <c r="B9" s="287">
        <v>1800000</v>
      </c>
      <c r="C9" s="5">
        <f t="shared" si="0"/>
        <v>1836000</v>
      </c>
      <c r="D9" s="5">
        <f t="shared" si="0"/>
        <v>1872720</v>
      </c>
      <c r="E9" s="5">
        <f t="shared" si="0"/>
        <v>1910174.4000000001</v>
      </c>
    </row>
    <row r="10" spans="1:5" ht="18.75">
      <c r="A10" s="4" t="s">
        <v>6</v>
      </c>
      <c r="B10" s="284">
        <v>73741498</v>
      </c>
      <c r="C10" s="5">
        <f t="shared" si="0"/>
        <v>75216327.960000008</v>
      </c>
      <c r="D10" s="5">
        <f t="shared" si="0"/>
        <v>76720654.519200012</v>
      </c>
      <c r="E10" s="5">
        <f t="shared" si="0"/>
        <v>78255067.609584019</v>
      </c>
    </row>
    <row r="11" spans="1:5" ht="18.75">
      <c r="A11" s="4" t="s">
        <v>7</v>
      </c>
      <c r="B11" s="284">
        <v>32900000</v>
      </c>
      <c r="C11" s="5">
        <f t="shared" si="0"/>
        <v>33558000</v>
      </c>
      <c r="D11" s="5">
        <f t="shared" si="0"/>
        <v>34229160</v>
      </c>
      <c r="E11" s="5">
        <f t="shared" si="0"/>
        <v>34913743.200000003</v>
      </c>
    </row>
    <row r="12" spans="1:5" ht="18.75">
      <c r="A12" s="4" t="s">
        <v>8</v>
      </c>
      <c r="B12" s="284">
        <v>13335000</v>
      </c>
      <c r="C12" s="5">
        <f t="shared" si="0"/>
        <v>13601700</v>
      </c>
      <c r="D12" s="5">
        <f t="shared" si="0"/>
        <v>13873734</v>
      </c>
      <c r="E12" s="5">
        <f t="shared" si="0"/>
        <v>14151208.68</v>
      </c>
    </row>
    <row r="13" spans="1:5" ht="18.75">
      <c r="A13" s="4" t="s">
        <v>9</v>
      </c>
      <c r="B13" s="284">
        <v>1000000</v>
      </c>
      <c r="C13" s="5">
        <f t="shared" si="0"/>
        <v>1020000</v>
      </c>
      <c r="D13" s="5">
        <f t="shared" si="0"/>
        <v>1040400</v>
      </c>
      <c r="E13" s="5">
        <f t="shared" si="0"/>
        <v>1061208</v>
      </c>
    </row>
    <row r="14" spans="1:5" ht="18.75">
      <c r="A14" s="8" t="s">
        <v>10</v>
      </c>
      <c r="B14" s="284">
        <f>SUM(B6:B13)</f>
        <v>334189319</v>
      </c>
      <c r="C14" s="5">
        <f t="shared" si="0"/>
        <v>340873105.38</v>
      </c>
      <c r="D14" s="5">
        <f t="shared" si="0"/>
        <v>347690567.48760003</v>
      </c>
      <c r="E14" s="5">
        <f t="shared" si="0"/>
        <v>354644378.83735204</v>
      </c>
    </row>
    <row r="15" spans="1:5" ht="18.75">
      <c r="A15" s="8" t="s">
        <v>11</v>
      </c>
      <c r="B15" s="284">
        <v>2461454</v>
      </c>
      <c r="C15" s="5">
        <f t="shared" si="0"/>
        <v>2510683.08</v>
      </c>
      <c r="D15" s="5">
        <f t="shared" si="0"/>
        <v>2560896.7416000003</v>
      </c>
      <c r="E15" s="5">
        <f t="shared" si="0"/>
        <v>2612114.6764320005</v>
      </c>
    </row>
    <row r="16" spans="1:5" ht="18.75">
      <c r="A16" s="9" t="s">
        <v>12</v>
      </c>
      <c r="B16" s="10">
        <f>SUM(B14:B15)</f>
        <v>336650773</v>
      </c>
      <c r="C16" s="10">
        <f>SUM(C14:C15)</f>
        <v>343383788.45999998</v>
      </c>
      <c r="D16" s="10">
        <f>SUM(D14:D15)</f>
        <v>350251464.22920001</v>
      </c>
      <c r="E16" s="10">
        <f>SUM(E14:E15)</f>
        <v>357256493.51378405</v>
      </c>
    </row>
    <row r="17" spans="1:5" ht="18.75">
      <c r="A17" s="4" t="s">
        <v>13</v>
      </c>
      <c r="B17" s="284">
        <v>77055958</v>
      </c>
      <c r="C17" s="5">
        <f t="shared" ref="C17:E25" si="1">B17*1.02</f>
        <v>78597077.159999996</v>
      </c>
      <c r="D17" s="5">
        <f t="shared" si="1"/>
        <v>80169018.703199998</v>
      </c>
      <c r="E17" s="5">
        <f t="shared" si="1"/>
        <v>81772399.077263996</v>
      </c>
    </row>
    <row r="18" spans="1:5" ht="18.75">
      <c r="A18" s="4" t="s">
        <v>14</v>
      </c>
      <c r="B18" s="284">
        <v>0</v>
      </c>
      <c r="C18" s="5">
        <f t="shared" si="1"/>
        <v>0</v>
      </c>
      <c r="D18" s="5">
        <f t="shared" si="1"/>
        <v>0</v>
      </c>
      <c r="E18" s="5">
        <f t="shared" si="1"/>
        <v>0</v>
      </c>
    </row>
    <row r="19" spans="1:5" ht="18.75">
      <c r="A19" s="4" t="s">
        <v>15</v>
      </c>
      <c r="B19" s="284">
        <v>155556000</v>
      </c>
      <c r="C19" s="5">
        <f t="shared" si="1"/>
        <v>158667120</v>
      </c>
      <c r="D19" s="5">
        <f t="shared" si="1"/>
        <v>161840462.40000001</v>
      </c>
      <c r="E19" s="5">
        <f t="shared" si="1"/>
        <v>165077271.648</v>
      </c>
    </row>
    <row r="20" spans="1:5" ht="18.75">
      <c r="A20" s="4" t="s">
        <v>16</v>
      </c>
      <c r="B20" s="284">
        <v>26800000</v>
      </c>
      <c r="C20" s="5">
        <f t="shared" si="1"/>
        <v>27336000</v>
      </c>
      <c r="D20" s="5">
        <f t="shared" si="1"/>
        <v>27882720</v>
      </c>
      <c r="E20" s="5">
        <f t="shared" si="1"/>
        <v>28440374.400000002</v>
      </c>
    </row>
    <row r="21" spans="1:5" ht="18.75">
      <c r="A21" s="4" t="s">
        <v>17</v>
      </c>
      <c r="B21" s="284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284">
        <v>62500</v>
      </c>
      <c r="C22" s="5">
        <f t="shared" si="1"/>
        <v>63750</v>
      </c>
      <c r="D22" s="5">
        <f t="shared" si="1"/>
        <v>65025</v>
      </c>
      <c r="E22" s="5">
        <f t="shared" si="1"/>
        <v>66325.5</v>
      </c>
    </row>
    <row r="23" spans="1:5" ht="18.75">
      <c r="A23" s="4" t="s">
        <v>19</v>
      </c>
      <c r="B23" s="284"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</row>
    <row r="24" spans="1:5" ht="18.75">
      <c r="A24" s="8" t="s">
        <v>20</v>
      </c>
      <c r="B24" s="284">
        <f>SUM(B17:B23)</f>
        <v>274474458</v>
      </c>
      <c r="C24" s="5">
        <f t="shared" si="1"/>
        <v>279963947.16000003</v>
      </c>
      <c r="D24" s="5">
        <f t="shared" si="1"/>
        <v>285563226.10320002</v>
      </c>
      <c r="E24" s="5">
        <f t="shared" si="1"/>
        <v>291274490.62526405</v>
      </c>
    </row>
    <row r="25" spans="1:5" ht="18.75">
      <c r="A25" s="8" t="s">
        <v>21</v>
      </c>
      <c r="B25" s="284">
        <v>62176315</v>
      </c>
      <c r="C25" s="5">
        <f t="shared" si="1"/>
        <v>63419841.300000004</v>
      </c>
      <c r="D25" s="5">
        <f t="shared" si="1"/>
        <v>64688238.126000002</v>
      </c>
      <c r="E25" s="5">
        <f t="shared" si="1"/>
        <v>65982002.888520002</v>
      </c>
    </row>
    <row r="26" spans="1:5" ht="18.75">
      <c r="A26" s="9" t="s">
        <v>22</v>
      </c>
      <c r="B26" s="10">
        <f>SUM(B24:B25)</f>
        <v>336650773</v>
      </c>
      <c r="C26" s="10">
        <f>SUM(C24:C25)</f>
        <v>343383788.46000004</v>
      </c>
      <c r="D26" s="10">
        <f>SUM(D24:D25)</f>
        <v>350251464.22920001</v>
      </c>
      <c r="E26" s="10">
        <f>SUM(E24:E25)</f>
        <v>357256493.51378405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5"/>
  <sheetViews>
    <sheetView view="pageLayout" topLeftCell="A7" zoomScaleNormal="100" zoomScaleSheetLayoutView="100" workbookViewId="0">
      <selection sqref="A1:N1"/>
    </sheetView>
  </sheetViews>
  <sheetFormatPr defaultRowHeight="15"/>
  <cols>
    <col min="1" max="1" width="33.28515625" customWidth="1"/>
    <col min="2" max="2" width="10.140625" bestFit="1" customWidth="1"/>
    <col min="14" max="14" width="11.5703125" customWidth="1"/>
  </cols>
  <sheetData>
    <row r="1" spans="1:14" ht="17.45" customHeight="1">
      <c r="A1" s="360" t="s">
        <v>805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42.75" customHeight="1">
      <c r="A2" s="361" t="s">
        <v>774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14" ht="15" customHeight="1">
      <c r="A3" s="231" t="s">
        <v>507</v>
      </c>
      <c r="B3" s="232" t="s">
        <v>683</v>
      </c>
      <c r="C3" s="232" t="s">
        <v>684</v>
      </c>
      <c r="D3" s="232" t="s">
        <v>685</v>
      </c>
      <c r="E3" s="232" t="s">
        <v>686</v>
      </c>
      <c r="F3" s="232" t="s">
        <v>687</v>
      </c>
      <c r="G3" s="232" t="s">
        <v>688</v>
      </c>
      <c r="H3" s="232" t="s">
        <v>689</v>
      </c>
      <c r="I3" s="232" t="s">
        <v>690</v>
      </c>
      <c r="J3" s="232" t="s">
        <v>691</v>
      </c>
      <c r="K3" s="232" t="s">
        <v>692</v>
      </c>
      <c r="L3" s="232" t="s">
        <v>693</v>
      </c>
      <c r="M3" s="232" t="s">
        <v>694</v>
      </c>
      <c r="N3" s="232" t="s">
        <v>531</v>
      </c>
    </row>
    <row r="4" spans="1:14" ht="27.75" customHeight="1">
      <c r="A4" s="333" t="s">
        <v>695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</row>
    <row r="5" spans="1:14" ht="15.75">
      <c r="A5" s="101" t="s">
        <v>696</v>
      </c>
      <c r="B5" s="233">
        <v>62176.3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15" customHeight="1">
      <c r="A6" s="234" t="s">
        <v>697</v>
      </c>
      <c r="B6" s="233">
        <v>2233</v>
      </c>
      <c r="C6" s="233">
        <v>2233</v>
      </c>
      <c r="D6" s="233">
        <v>2233</v>
      </c>
      <c r="E6" s="233">
        <v>2233</v>
      </c>
      <c r="F6" s="233">
        <v>2233</v>
      </c>
      <c r="G6" s="233">
        <v>2233</v>
      </c>
      <c r="H6" s="233">
        <v>2233</v>
      </c>
      <c r="I6" s="233">
        <v>2233</v>
      </c>
      <c r="J6" s="233">
        <v>2233</v>
      </c>
      <c r="K6" s="233">
        <v>2233</v>
      </c>
      <c r="L6" s="233">
        <v>2235</v>
      </c>
      <c r="M6" s="233">
        <v>2235</v>
      </c>
      <c r="N6" s="291">
        <f>SUM(B6:M6)</f>
        <v>26800</v>
      </c>
    </row>
    <row r="7" spans="1:14" ht="15" customHeight="1">
      <c r="A7" s="234" t="s">
        <v>698</v>
      </c>
      <c r="B7" s="233">
        <v>4250</v>
      </c>
      <c r="C7" s="233">
        <v>4250</v>
      </c>
      <c r="D7" s="233">
        <v>52642</v>
      </c>
      <c r="E7" s="233">
        <v>4250</v>
      </c>
      <c r="F7" s="233">
        <v>7500</v>
      </c>
      <c r="G7" s="233">
        <v>4250</v>
      </c>
      <c r="H7" s="233">
        <v>4250</v>
      </c>
      <c r="I7" s="233">
        <v>4200</v>
      </c>
      <c r="J7" s="233">
        <v>52641</v>
      </c>
      <c r="K7" s="233">
        <v>4200</v>
      </c>
      <c r="L7" s="233">
        <v>4073</v>
      </c>
      <c r="M7" s="233">
        <v>9050</v>
      </c>
      <c r="N7" s="235">
        <f>SUM(B7:M7)</f>
        <v>155556</v>
      </c>
    </row>
    <row r="8" spans="1:14" ht="15" customHeight="1">
      <c r="A8" s="234" t="s">
        <v>699</v>
      </c>
      <c r="B8" s="233">
        <v>5128</v>
      </c>
      <c r="C8" s="233">
        <v>5128</v>
      </c>
      <c r="D8" s="233">
        <v>5128</v>
      </c>
      <c r="E8" s="233">
        <v>5128</v>
      </c>
      <c r="F8" s="233">
        <v>5128</v>
      </c>
      <c r="G8" s="233">
        <v>5128</v>
      </c>
      <c r="H8" s="233">
        <v>5128</v>
      </c>
      <c r="I8" s="233">
        <v>5128</v>
      </c>
      <c r="J8" s="233">
        <v>5128</v>
      </c>
      <c r="K8" s="233">
        <v>5128</v>
      </c>
      <c r="L8" s="233">
        <v>5128</v>
      </c>
      <c r="M8" s="233">
        <v>5128.3999999999996</v>
      </c>
      <c r="N8" s="235">
        <f>SUM(B8:M8)</f>
        <v>61536.4</v>
      </c>
    </row>
    <row r="9" spans="1:14" ht="31.5">
      <c r="A9" s="234" t="s">
        <v>309</v>
      </c>
      <c r="B9" s="233">
        <v>1293.3</v>
      </c>
      <c r="C9" s="233">
        <v>1293.3</v>
      </c>
      <c r="D9" s="233">
        <v>1293.3</v>
      </c>
      <c r="E9" s="233">
        <v>1293.3</v>
      </c>
      <c r="F9" s="233">
        <v>1293.3</v>
      </c>
      <c r="G9" s="233">
        <v>1293.3</v>
      </c>
      <c r="H9" s="233">
        <v>1293.3</v>
      </c>
      <c r="I9" s="233">
        <v>1293.3</v>
      </c>
      <c r="J9" s="233">
        <v>1293.3</v>
      </c>
      <c r="K9" s="233">
        <v>1293.3</v>
      </c>
      <c r="L9" s="233">
        <v>1293.3</v>
      </c>
      <c r="M9" s="233">
        <v>1293.3</v>
      </c>
      <c r="N9" s="235">
        <f>SUM(B9:M9)</f>
        <v>15519.599999999997</v>
      </c>
    </row>
    <row r="10" spans="1:14" ht="15.75">
      <c r="A10" s="234" t="s">
        <v>746</v>
      </c>
      <c r="B10" s="233">
        <v>12.5</v>
      </c>
      <c r="C10" s="233">
        <v>12.5</v>
      </c>
      <c r="D10" s="233">
        <v>12.5</v>
      </c>
      <c r="E10" s="233">
        <v>12.5</v>
      </c>
      <c r="F10" s="233">
        <v>12.5</v>
      </c>
      <c r="G10" s="233"/>
      <c r="H10" s="233"/>
      <c r="I10" s="233"/>
      <c r="J10" s="233"/>
      <c r="K10" s="233"/>
      <c r="L10" s="233"/>
      <c r="M10" s="233"/>
      <c r="N10" s="235">
        <f t="shared" ref="N10:N25" si="0">SUM(B10:M10)</f>
        <v>62.5</v>
      </c>
    </row>
    <row r="11" spans="1:14" ht="31.5">
      <c r="A11" s="234" t="s">
        <v>700</v>
      </c>
      <c r="B11" s="233"/>
      <c r="C11" s="233"/>
      <c r="D11" s="233"/>
      <c r="E11" s="233">
        <v>0</v>
      </c>
      <c r="F11" s="233">
        <v>0</v>
      </c>
      <c r="G11" s="233"/>
      <c r="H11" s="233"/>
      <c r="I11" s="233"/>
      <c r="J11" s="233"/>
      <c r="K11" s="233"/>
      <c r="L11" s="233"/>
      <c r="M11" s="233">
        <v>0</v>
      </c>
      <c r="N11" s="235">
        <f t="shared" si="0"/>
        <v>0</v>
      </c>
    </row>
    <row r="12" spans="1:14" ht="15.75">
      <c r="A12" s="234" t="s">
        <v>701</v>
      </c>
      <c r="B12" s="233"/>
      <c r="C12" s="233"/>
      <c r="D12" s="233"/>
      <c r="E12" s="233"/>
      <c r="F12" s="233">
        <v>13000</v>
      </c>
      <c r="G12" s="233"/>
      <c r="H12" s="233"/>
      <c r="I12" s="233">
        <v>0</v>
      </c>
      <c r="J12" s="233"/>
      <c r="K12" s="233">
        <v>2000</v>
      </c>
      <c r="L12" s="233"/>
      <c r="M12" s="233"/>
      <c r="N12" s="235">
        <f t="shared" si="0"/>
        <v>15000</v>
      </c>
    </row>
    <row r="13" spans="1:14" ht="15" customHeight="1">
      <c r="A13" s="234" t="s">
        <v>702</v>
      </c>
      <c r="B13" s="233">
        <v>0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5">
        <f t="shared" si="0"/>
        <v>0</v>
      </c>
    </row>
    <row r="14" spans="1:14" ht="15" customHeight="1">
      <c r="A14" s="236" t="s">
        <v>703</v>
      </c>
      <c r="B14" s="237">
        <f>SUM(B5:B13)</f>
        <v>75093.100000000006</v>
      </c>
      <c r="C14" s="237">
        <f>SUM(C6:C13)</f>
        <v>12916.8</v>
      </c>
      <c r="D14" s="237">
        <f>SUM(D6:D13)</f>
        <v>61308.800000000003</v>
      </c>
      <c r="E14" s="237">
        <f t="shared" ref="E14:M14" si="1">SUM(E6:E13)</f>
        <v>12916.8</v>
      </c>
      <c r="F14" s="237">
        <f t="shared" si="1"/>
        <v>29166.799999999999</v>
      </c>
      <c r="G14" s="237">
        <f t="shared" si="1"/>
        <v>12904.3</v>
      </c>
      <c r="H14" s="237">
        <f t="shared" si="1"/>
        <v>12904.3</v>
      </c>
      <c r="I14" s="237">
        <f t="shared" si="1"/>
        <v>12854.3</v>
      </c>
      <c r="J14" s="237">
        <f t="shared" si="1"/>
        <v>61295.3</v>
      </c>
      <c r="K14" s="237">
        <f t="shared" si="1"/>
        <v>14854.3</v>
      </c>
      <c r="L14" s="237">
        <f t="shared" si="1"/>
        <v>12729.3</v>
      </c>
      <c r="M14" s="237">
        <f t="shared" si="1"/>
        <v>17706.7</v>
      </c>
      <c r="N14" s="235">
        <f>SUM(B14:M14)</f>
        <v>336650.79999999993</v>
      </c>
    </row>
    <row r="15" spans="1:14" ht="30.75" customHeight="1">
      <c r="A15" s="333" t="s">
        <v>704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>
        <f t="shared" si="0"/>
        <v>0</v>
      </c>
    </row>
    <row r="16" spans="1:14" ht="15" customHeight="1">
      <c r="A16" s="234" t="s">
        <v>705</v>
      </c>
      <c r="B16" s="233">
        <v>6016</v>
      </c>
      <c r="C16" s="233">
        <v>6016</v>
      </c>
      <c r="D16" s="233">
        <v>6016</v>
      </c>
      <c r="E16" s="233">
        <v>6016</v>
      </c>
      <c r="F16" s="233">
        <v>6016</v>
      </c>
      <c r="G16" s="233">
        <v>6016</v>
      </c>
      <c r="H16" s="233">
        <v>6016</v>
      </c>
      <c r="I16" s="233">
        <v>6016</v>
      </c>
      <c r="J16" s="233">
        <v>6016</v>
      </c>
      <c r="K16" s="233">
        <v>6015</v>
      </c>
      <c r="L16" s="233">
        <v>6015</v>
      </c>
      <c r="M16" s="233">
        <v>6016</v>
      </c>
      <c r="N16" s="235">
        <f t="shared" si="0"/>
        <v>72190</v>
      </c>
    </row>
    <row r="17" spans="1:14" ht="15" customHeight="1">
      <c r="A17" s="234" t="s">
        <v>706</v>
      </c>
      <c r="B17" s="233">
        <v>1126</v>
      </c>
      <c r="C17" s="233">
        <v>1126</v>
      </c>
      <c r="D17" s="233">
        <v>1126</v>
      </c>
      <c r="E17" s="233">
        <v>1126</v>
      </c>
      <c r="F17" s="233">
        <v>1125</v>
      </c>
      <c r="G17" s="233">
        <v>1126</v>
      </c>
      <c r="H17" s="233">
        <v>1125</v>
      </c>
      <c r="I17" s="233">
        <v>1126</v>
      </c>
      <c r="J17" s="233">
        <v>1125</v>
      </c>
      <c r="K17" s="233">
        <v>1126</v>
      </c>
      <c r="L17" s="233">
        <v>1125</v>
      </c>
      <c r="M17" s="233">
        <v>1126.3</v>
      </c>
      <c r="N17" s="235">
        <f t="shared" si="0"/>
        <v>13508.3</v>
      </c>
    </row>
    <row r="18" spans="1:14" ht="15" customHeight="1">
      <c r="A18" s="234" t="s">
        <v>707</v>
      </c>
      <c r="B18" s="233">
        <v>10476</v>
      </c>
      <c r="C18" s="233">
        <v>10476</v>
      </c>
      <c r="D18" s="233">
        <v>10476</v>
      </c>
      <c r="E18" s="233">
        <v>10476</v>
      </c>
      <c r="F18" s="233">
        <v>10476</v>
      </c>
      <c r="G18" s="233">
        <v>10476</v>
      </c>
      <c r="H18" s="233">
        <v>10476</v>
      </c>
      <c r="I18" s="233">
        <v>10476</v>
      </c>
      <c r="J18" s="233">
        <v>10476</v>
      </c>
      <c r="K18" s="233">
        <v>10476</v>
      </c>
      <c r="L18" s="233">
        <v>10476</v>
      </c>
      <c r="M18" s="233">
        <v>10478.4</v>
      </c>
      <c r="N18" s="235">
        <f t="shared" si="0"/>
        <v>125714.4</v>
      </c>
    </row>
    <row r="19" spans="1:14" ht="15" customHeight="1">
      <c r="A19" s="234" t="s">
        <v>708</v>
      </c>
      <c r="B19" s="233">
        <v>45</v>
      </c>
      <c r="C19" s="233">
        <v>45</v>
      </c>
      <c r="D19" s="233">
        <v>45</v>
      </c>
      <c r="E19" s="233">
        <v>45</v>
      </c>
      <c r="F19" s="233">
        <v>45</v>
      </c>
      <c r="G19" s="233">
        <v>45</v>
      </c>
      <c r="H19" s="233">
        <v>45</v>
      </c>
      <c r="I19" s="233">
        <v>45</v>
      </c>
      <c r="J19" s="233">
        <v>650</v>
      </c>
      <c r="K19" s="233">
        <v>45</v>
      </c>
      <c r="L19" s="233">
        <v>45</v>
      </c>
      <c r="M19" s="233">
        <v>700</v>
      </c>
      <c r="N19" s="235">
        <f t="shared" si="0"/>
        <v>1800</v>
      </c>
    </row>
    <row r="20" spans="1:14" ht="15" customHeight="1">
      <c r="A20" s="234" t="s">
        <v>709</v>
      </c>
      <c r="B20" s="233">
        <v>5419</v>
      </c>
      <c r="C20" s="233">
        <v>5505</v>
      </c>
      <c r="D20" s="233">
        <v>6418</v>
      </c>
      <c r="E20" s="233">
        <v>5418</v>
      </c>
      <c r="F20" s="233">
        <v>5506</v>
      </c>
      <c r="G20" s="233">
        <v>5418</v>
      </c>
      <c r="H20" s="233">
        <v>5918</v>
      </c>
      <c r="I20" s="233">
        <v>6005</v>
      </c>
      <c r="J20" s="233">
        <v>5418</v>
      </c>
      <c r="K20" s="233">
        <v>5418</v>
      </c>
      <c r="L20" s="233">
        <v>5506</v>
      </c>
      <c r="M20" s="233">
        <v>5418</v>
      </c>
      <c r="N20" s="235">
        <f t="shared" si="0"/>
        <v>67367</v>
      </c>
    </row>
    <row r="21" spans="1:14" ht="15" customHeight="1">
      <c r="A21" s="234" t="s">
        <v>710</v>
      </c>
      <c r="B21" s="233"/>
      <c r="C21" s="233"/>
      <c r="D21" s="233">
        <v>15000</v>
      </c>
      <c r="E21" s="233">
        <v>3500</v>
      </c>
      <c r="F21" s="233">
        <v>3500</v>
      </c>
      <c r="G21" s="233">
        <v>7400</v>
      </c>
      <c r="H21" s="233">
        <v>3500</v>
      </c>
      <c r="I21" s="233"/>
      <c r="J21" s="233"/>
      <c r="K21" s="233"/>
      <c r="L21" s="233"/>
      <c r="M21" s="233"/>
      <c r="N21" s="235">
        <f t="shared" si="0"/>
        <v>32900</v>
      </c>
    </row>
    <row r="22" spans="1:14" ht="15" customHeight="1">
      <c r="A22" s="234" t="s">
        <v>711</v>
      </c>
      <c r="B22" s="233">
        <v>289</v>
      </c>
      <c r="C22" s="233"/>
      <c r="D22" s="233"/>
      <c r="E22" s="233"/>
      <c r="F22" s="233">
        <v>2500</v>
      </c>
      <c r="G22" s="233">
        <v>2500</v>
      </c>
      <c r="H22" s="233">
        <v>1835</v>
      </c>
      <c r="I22" s="233">
        <v>2500</v>
      </c>
      <c r="J22" s="233">
        <v>2500</v>
      </c>
      <c r="K22" s="233">
        <v>2500</v>
      </c>
      <c r="L22" s="233"/>
      <c r="M22" s="233"/>
      <c r="N22" s="235">
        <f t="shared" si="0"/>
        <v>14624</v>
      </c>
    </row>
    <row r="23" spans="1:14" ht="15" customHeight="1">
      <c r="A23" s="234" t="s">
        <v>712</v>
      </c>
      <c r="B23" s="233"/>
      <c r="C23" s="233"/>
      <c r="D23" s="233"/>
      <c r="E23" s="233"/>
      <c r="F23" s="233"/>
      <c r="G23" s="233"/>
      <c r="H23" s="233"/>
      <c r="I23" s="233"/>
      <c r="J23" s="233">
        <v>6085.8</v>
      </c>
      <c r="K23" s="233"/>
      <c r="L23" s="233"/>
      <c r="M23" s="233"/>
      <c r="N23" s="235">
        <f t="shared" si="0"/>
        <v>6085.8</v>
      </c>
    </row>
    <row r="24" spans="1:14" ht="15" customHeight="1">
      <c r="A24" s="234" t="s">
        <v>747</v>
      </c>
      <c r="B24" s="233">
        <v>2461.3000000000002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5">
        <f t="shared" si="0"/>
        <v>2461.3000000000002</v>
      </c>
    </row>
    <row r="25" spans="1:14" ht="15" customHeight="1">
      <c r="A25" s="236" t="s">
        <v>713</v>
      </c>
      <c r="B25" s="237">
        <f>SUM(B16:B24)</f>
        <v>25832.3</v>
      </c>
      <c r="C25" s="237">
        <f t="shared" ref="C25:M25" si="2">SUM(C16:C23)</f>
        <v>23168</v>
      </c>
      <c r="D25" s="237">
        <f t="shared" si="2"/>
        <v>39081</v>
      </c>
      <c r="E25" s="237">
        <f t="shared" si="2"/>
        <v>26581</v>
      </c>
      <c r="F25" s="237">
        <f t="shared" si="2"/>
        <v>29168</v>
      </c>
      <c r="G25" s="237">
        <f t="shared" si="2"/>
        <v>32981</v>
      </c>
      <c r="H25" s="237">
        <f t="shared" si="2"/>
        <v>28915</v>
      </c>
      <c r="I25" s="237">
        <f t="shared" si="2"/>
        <v>26168</v>
      </c>
      <c r="J25" s="237">
        <f t="shared" si="2"/>
        <v>32270.799999999999</v>
      </c>
      <c r="K25" s="237">
        <f t="shared" si="2"/>
        <v>25580</v>
      </c>
      <c r="L25" s="237">
        <f t="shared" si="2"/>
        <v>23167</v>
      </c>
      <c r="M25" s="237">
        <f t="shared" si="2"/>
        <v>23738.7</v>
      </c>
      <c r="N25" s="235">
        <f t="shared" si="0"/>
        <v>336650.8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"/>
  <sheetViews>
    <sheetView view="pageLayout" topLeftCell="A29" zoomScaleNormal="100" zoomScaleSheetLayoutView="100" workbookViewId="0">
      <selection sqref="A1:K1"/>
    </sheetView>
  </sheetViews>
  <sheetFormatPr defaultColWidth="10.85546875" defaultRowHeight="15.75"/>
  <cols>
    <col min="1" max="1" width="29.7109375" style="189" customWidth="1"/>
    <col min="2" max="2" width="13.7109375" style="189" customWidth="1"/>
    <col min="3" max="3" width="72.85546875" style="189" customWidth="1"/>
    <col min="4" max="4" width="16.42578125" style="189" customWidth="1"/>
    <col min="5" max="16384" width="10.85546875" style="189"/>
  </cols>
  <sheetData>
    <row r="1" spans="1:11" ht="47.25" customHeight="1">
      <c r="A1" s="360" t="s">
        <v>806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73.349999999999994" customHeight="1">
      <c r="A2" s="368" t="s">
        <v>775</v>
      </c>
      <c r="B2" s="368"/>
      <c r="C2" s="368"/>
      <c r="D2" s="368"/>
    </row>
    <row r="3" spans="1:11" s="240" customFormat="1" ht="54" customHeight="1">
      <c r="A3" s="238" t="s">
        <v>714</v>
      </c>
      <c r="B3" s="369" t="s">
        <v>507</v>
      </c>
      <c r="C3" s="369"/>
      <c r="D3" s="239" t="s">
        <v>715</v>
      </c>
    </row>
    <row r="4" spans="1:11" s="243" customFormat="1" ht="15" customHeight="1">
      <c r="A4" s="241" t="s">
        <v>716</v>
      </c>
      <c r="B4" s="362" t="s">
        <v>717</v>
      </c>
      <c r="C4" s="362"/>
      <c r="D4" s="242"/>
    </row>
    <row r="5" spans="1:11" s="243" customFormat="1" ht="19.350000000000001" customHeight="1">
      <c r="A5" s="241" t="s">
        <v>718</v>
      </c>
      <c r="B5" s="365" t="s">
        <v>719</v>
      </c>
      <c r="C5" s="365"/>
      <c r="D5" s="244"/>
    </row>
    <row r="6" spans="1:11" s="243" customFormat="1" ht="24.75" customHeight="1">
      <c r="A6" s="241" t="s">
        <v>720</v>
      </c>
      <c r="B6" s="365" t="s">
        <v>721</v>
      </c>
      <c r="C6" s="365"/>
      <c r="D6" s="19">
        <v>9995121</v>
      </c>
    </row>
    <row r="7" spans="1:11" s="243" customFormat="1" ht="18.75" hidden="1">
      <c r="A7" s="245">
        <v>6</v>
      </c>
      <c r="B7" s="365" t="s">
        <v>722</v>
      </c>
      <c r="C7" s="365"/>
      <c r="D7" s="244"/>
    </row>
    <row r="8" spans="1:11" s="243" customFormat="1" ht="18.75">
      <c r="A8" s="245"/>
      <c r="B8" s="365" t="s">
        <v>723</v>
      </c>
      <c r="C8" s="365"/>
      <c r="D8" s="19">
        <v>0</v>
      </c>
    </row>
    <row r="9" spans="1:11" s="243" customFormat="1" ht="18.75">
      <c r="A9" s="245"/>
      <c r="B9" s="365" t="s">
        <v>724</v>
      </c>
      <c r="C9" s="365"/>
      <c r="D9" s="19">
        <v>0</v>
      </c>
    </row>
    <row r="10" spans="1:11" s="243" customFormat="1" ht="18.75">
      <c r="A10" s="245"/>
      <c r="B10" s="365" t="s">
        <v>725</v>
      </c>
      <c r="C10" s="365"/>
      <c r="D10" s="19">
        <v>42195037</v>
      </c>
    </row>
    <row r="11" spans="1:11" s="243" customFormat="1" ht="18.75">
      <c r="A11" s="245"/>
      <c r="B11" s="365" t="s">
        <v>726</v>
      </c>
      <c r="C11" s="365"/>
      <c r="D11" s="19">
        <v>0</v>
      </c>
    </row>
    <row r="12" spans="1:11" s="243" customFormat="1" ht="18.75">
      <c r="A12" s="246" t="s">
        <v>727</v>
      </c>
      <c r="B12" s="367" t="s">
        <v>728</v>
      </c>
      <c r="C12" s="367"/>
      <c r="D12" s="25">
        <f>SUM(D6:D11)</f>
        <v>52190158</v>
      </c>
    </row>
    <row r="13" spans="1:11" s="243" customFormat="1" ht="33.75" customHeight="1">
      <c r="A13" s="247" t="s">
        <v>729</v>
      </c>
      <c r="B13" s="363" t="s">
        <v>730</v>
      </c>
      <c r="C13" s="363"/>
      <c r="D13" s="248"/>
    </row>
    <row r="14" spans="1:11" s="243" customFormat="1" ht="18.75">
      <c r="A14" s="247" t="s">
        <v>731</v>
      </c>
      <c r="B14" s="362" t="s">
        <v>732</v>
      </c>
      <c r="C14" s="362"/>
      <c r="D14" s="248"/>
    </row>
    <row r="15" spans="1:11" s="243" customFormat="1" ht="18.75">
      <c r="A15" s="247"/>
      <c r="B15" s="364" t="s">
        <v>733</v>
      </c>
      <c r="C15" s="364"/>
      <c r="D15" s="19">
        <v>2941200</v>
      </c>
    </row>
    <row r="16" spans="1:11" s="243" customFormat="1" ht="18.75">
      <c r="A16" s="247"/>
      <c r="B16" s="364" t="s">
        <v>734</v>
      </c>
      <c r="C16" s="364"/>
      <c r="D16" s="19">
        <v>355000</v>
      </c>
    </row>
    <row r="17" spans="1:4" s="243" customFormat="1" ht="18.75">
      <c r="A17" s="247"/>
      <c r="B17" s="365" t="s">
        <v>735</v>
      </c>
      <c r="C17" s="365"/>
      <c r="D17" s="19">
        <v>4250000</v>
      </c>
    </row>
    <row r="18" spans="1:4" ht="18.75">
      <c r="A18" s="249" t="s">
        <v>736</v>
      </c>
      <c r="B18" s="366" t="s">
        <v>737</v>
      </c>
      <c r="C18" s="366"/>
      <c r="D18" s="294">
        <f>SUM(D15:D17)</f>
        <v>7546200</v>
      </c>
    </row>
    <row r="19" spans="1:4" ht="18.75">
      <c r="A19" s="250"/>
      <c r="B19" s="362" t="s">
        <v>738</v>
      </c>
      <c r="C19" s="362"/>
      <c r="D19" s="293">
        <f>D12+D18</f>
        <v>59736358</v>
      </c>
    </row>
    <row r="20" spans="1:4" ht="18.75">
      <c r="A20" s="247" t="s">
        <v>739</v>
      </c>
      <c r="B20" s="362" t="s">
        <v>740</v>
      </c>
      <c r="C20" s="362"/>
      <c r="D20" s="25">
        <v>0</v>
      </c>
    </row>
    <row r="21" spans="1:4" ht="18.75">
      <c r="A21" s="247" t="s">
        <v>741</v>
      </c>
      <c r="B21" s="362" t="s">
        <v>742</v>
      </c>
      <c r="C21" s="362"/>
      <c r="D21" s="25">
        <v>0</v>
      </c>
    </row>
    <row r="22" spans="1:4" ht="18.75">
      <c r="A22" s="250"/>
      <c r="B22" s="251" t="s">
        <v>743</v>
      </c>
      <c r="C22" s="252"/>
      <c r="D22" s="19">
        <v>1800000</v>
      </c>
    </row>
    <row r="23" spans="1:4" ht="18.75">
      <c r="A23" s="245"/>
      <c r="B23" s="253" t="s">
        <v>744</v>
      </c>
      <c r="C23" s="254"/>
      <c r="D23" s="25">
        <f>SUM(D21:D22)</f>
        <v>1800000</v>
      </c>
    </row>
    <row r="24" spans="1:4" ht="18.75">
      <c r="A24" s="245"/>
      <c r="B24" s="253" t="s">
        <v>745</v>
      </c>
      <c r="C24" s="252"/>
      <c r="D24" s="25">
        <f>D19+D23</f>
        <v>61536358</v>
      </c>
    </row>
  </sheetData>
  <sheetProtection selectLockedCells="1" selectUnlockedCells="1"/>
  <mergeCells count="21">
    <mergeCell ref="B12:C12"/>
    <mergeCell ref="A1:K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view="pageLayout" topLeftCell="A118" zoomScaleNormal="100" zoomScaleSheetLayoutView="100" workbookViewId="0">
      <selection activeCell="G117" sqref="G117"/>
    </sheetView>
  </sheetViews>
  <sheetFormatPr defaultColWidth="11.5703125" defaultRowHeight="15"/>
  <cols>
    <col min="1" max="1" width="58.42578125" customWidth="1"/>
    <col min="2" max="2" width="11" customWidth="1"/>
    <col min="3" max="3" width="15.7109375" bestFit="1" customWidth="1"/>
    <col min="4" max="4" width="11" bestFit="1" customWidth="1"/>
    <col min="6" max="6" width="16.28515625" customWidth="1"/>
    <col min="7" max="7" width="15.28515625" customWidth="1"/>
  </cols>
  <sheetData>
    <row r="1" spans="1:7" ht="18.75">
      <c r="A1" s="1"/>
      <c r="B1" s="1"/>
      <c r="C1" s="1"/>
      <c r="D1" s="1"/>
      <c r="E1" s="11" t="s">
        <v>791</v>
      </c>
      <c r="F1" s="11"/>
      <c r="G1" s="1"/>
    </row>
    <row r="2" spans="1:7" ht="17.45" customHeight="1">
      <c r="A2" s="326" t="s">
        <v>762</v>
      </c>
      <c r="B2" s="326"/>
      <c r="C2" s="326"/>
      <c r="D2" s="326"/>
      <c r="E2" s="326"/>
      <c r="F2" s="326"/>
      <c r="G2" s="326"/>
    </row>
    <row r="3" spans="1:7" ht="17.45" customHeight="1">
      <c r="A3" s="327" t="s">
        <v>23</v>
      </c>
      <c r="B3" s="327"/>
      <c r="C3" s="327"/>
      <c r="D3" s="327"/>
      <c r="E3" s="327"/>
      <c r="F3" s="327"/>
      <c r="G3" s="327"/>
    </row>
    <row r="4" spans="1:7" ht="19.5">
      <c r="A4" s="12"/>
      <c r="B4" s="1"/>
      <c r="C4" s="1"/>
      <c r="D4" s="1"/>
      <c r="E4" s="1"/>
      <c r="F4" s="1"/>
      <c r="G4" s="1"/>
    </row>
    <row r="5" spans="1:7" ht="18.75">
      <c r="A5" s="1" t="s">
        <v>24</v>
      </c>
      <c r="B5" s="1"/>
      <c r="C5" s="1"/>
      <c r="D5" s="1"/>
      <c r="E5" s="1"/>
      <c r="F5" s="1"/>
      <c r="G5" s="1"/>
    </row>
    <row r="6" spans="1:7" ht="75">
      <c r="A6" s="13" t="s">
        <v>25</v>
      </c>
      <c r="B6" s="14" t="s">
        <v>26</v>
      </c>
      <c r="C6" s="15" t="s">
        <v>787</v>
      </c>
      <c r="D6" s="15" t="s">
        <v>28</v>
      </c>
      <c r="E6" s="15" t="s">
        <v>29</v>
      </c>
      <c r="F6" s="15" t="s">
        <v>786</v>
      </c>
      <c r="G6" s="16" t="s">
        <v>788</v>
      </c>
    </row>
    <row r="7" spans="1:7" ht="18.75">
      <c r="A7" s="17" t="s">
        <v>30</v>
      </c>
      <c r="B7" s="18" t="s">
        <v>31</v>
      </c>
      <c r="C7" s="19">
        <v>45982900</v>
      </c>
      <c r="D7" s="4"/>
      <c r="E7" s="4"/>
      <c r="F7" s="5">
        <f>G7-C7</f>
        <v>-6449658</v>
      </c>
      <c r="G7" s="19">
        <v>39533242</v>
      </c>
    </row>
    <row r="8" spans="1:7" ht="18.75">
      <c r="A8" s="17" t="s">
        <v>32</v>
      </c>
      <c r="B8" s="20" t="s">
        <v>33</v>
      </c>
      <c r="C8" s="19">
        <f>3800900+721121</f>
        <v>4522021</v>
      </c>
      <c r="D8" s="4"/>
      <c r="E8" s="4"/>
      <c r="F8" s="5">
        <f t="shared" ref="F8:F71" si="0">G8-C8</f>
        <v>-1815801</v>
      </c>
      <c r="G8" s="19">
        <v>2706220</v>
      </c>
    </row>
    <row r="9" spans="1:7" ht="18.75">
      <c r="A9" s="17" t="s">
        <v>34</v>
      </c>
      <c r="B9" s="20" t="s">
        <v>35</v>
      </c>
      <c r="C9" s="4">
        <v>0</v>
      </c>
      <c r="D9" s="4"/>
      <c r="E9" s="4"/>
      <c r="F9" s="5">
        <f t="shared" si="0"/>
        <v>0</v>
      </c>
      <c r="G9" s="19">
        <f>SUM(C9:E9)</f>
        <v>0</v>
      </c>
    </row>
    <row r="10" spans="1:7" ht="37.5">
      <c r="A10" s="21" t="s">
        <v>36</v>
      </c>
      <c r="B10" s="20" t="s">
        <v>37</v>
      </c>
      <c r="C10" s="19">
        <v>450000</v>
      </c>
      <c r="D10" s="4"/>
      <c r="E10" s="4"/>
      <c r="F10" s="5">
        <f t="shared" si="0"/>
        <v>-450000</v>
      </c>
      <c r="G10" s="19">
        <v>0</v>
      </c>
    </row>
    <row r="11" spans="1:7" ht="18.75">
      <c r="A11" s="21" t="s">
        <v>38</v>
      </c>
      <c r="B11" s="20" t="s">
        <v>39</v>
      </c>
      <c r="C11" s="19">
        <v>0</v>
      </c>
      <c r="D11" s="4"/>
      <c r="E11" s="4"/>
      <c r="F11" s="5">
        <f t="shared" si="0"/>
        <v>0</v>
      </c>
      <c r="G11" s="4"/>
    </row>
    <row r="12" spans="1:7" ht="18.75">
      <c r="A12" s="21" t="s">
        <v>40</v>
      </c>
      <c r="B12" s="20" t="s">
        <v>41</v>
      </c>
      <c r="C12" s="19">
        <v>2015700</v>
      </c>
      <c r="D12" s="4"/>
      <c r="E12" s="4"/>
      <c r="F12" s="5">
        <f t="shared" si="0"/>
        <v>-1053000</v>
      </c>
      <c r="G12" s="19">
        <v>962700</v>
      </c>
    </row>
    <row r="13" spans="1:7" ht="18.75">
      <c r="A13" s="21" t="s">
        <v>42</v>
      </c>
      <c r="B13" s="20" t="s">
        <v>43</v>
      </c>
      <c r="C13" s="19">
        <v>2400000</v>
      </c>
      <c r="D13" s="4"/>
      <c r="E13" s="4"/>
      <c r="F13" s="5">
        <f t="shared" si="0"/>
        <v>-101127</v>
      </c>
      <c r="G13" s="19">
        <v>2298873</v>
      </c>
    </row>
    <row r="14" spans="1:7" ht="18.75">
      <c r="A14" s="21" t="s">
        <v>44</v>
      </c>
      <c r="B14" s="20" t="s">
        <v>45</v>
      </c>
      <c r="C14" s="19">
        <f>640000+63099</f>
        <v>703099</v>
      </c>
      <c r="D14" s="4"/>
      <c r="E14" s="4"/>
      <c r="F14" s="5">
        <f t="shared" si="0"/>
        <v>-640000</v>
      </c>
      <c r="G14" s="19">
        <v>63099</v>
      </c>
    </row>
    <row r="15" spans="1:7" ht="18.75">
      <c r="A15" s="22" t="s">
        <v>46</v>
      </c>
      <c r="B15" s="20" t="s">
        <v>47</v>
      </c>
      <c r="C15" s="19">
        <v>400000</v>
      </c>
      <c r="D15" s="4"/>
      <c r="E15" s="4"/>
      <c r="F15" s="5">
        <f t="shared" si="0"/>
        <v>-155350</v>
      </c>
      <c r="G15" s="19">
        <v>244650</v>
      </c>
    </row>
    <row r="16" spans="1:7" ht="18.75">
      <c r="A16" s="22" t="s">
        <v>48</v>
      </c>
      <c r="B16" s="20" t="s">
        <v>49</v>
      </c>
      <c r="C16" s="19">
        <f>192000+50000</f>
        <v>242000</v>
      </c>
      <c r="D16" s="4"/>
      <c r="E16" s="4"/>
      <c r="F16" s="5">
        <f t="shared" si="0"/>
        <v>-65000</v>
      </c>
      <c r="G16" s="19">
        <v>177000</v>
      </c>
    </row>
    <row r="17" spans="1:7" ht="18.75">
      <c r="A17" s="22" t="s">
        <v>50</v>
      </c>
      <c r="B17" s="20" t="s">
        <v>51</v>
      </c>
      <c r="C17" s="19">
        <v>0</v>
      </c>
      <c r="D17" s="4"/>
      <c r="E17" s="4"/>
      <c r="F17" s="5">
        <f t="shared" si="0"/>
        <v>0</v>
      </c>
      <c r="G17" s="19">
        <v>0</v>
      </c>
    </row>
    <row r="18" spans="1:7" ht="18.75">
      <c r="A18" s="22" t="s">
        <v>52</v>
      </c>
      <c r="B18" s="20" t="s">
        <v>53</v>
      </c>
      <c r="C18" s="19">
        <v>400000</v>
      </c>
      <c r="D18" s="4"/>
      <c r="E18" s="4"/>
      <c r="F18" s="5">
        <f t="shared" si="0"/>
        <v>-400000</v>
      </c>
      <c r="G18" s="19">
        <v>0</v>
      </c>
    </row>
    <row r="19" spans="1:7" ht="18.75">
      <c r="A19" s="22" t="s">
        <v>54</v>
      </c>
      <c r="B19" s="20" t="s">
        <v>55</v>
      </c>
      <c r="C19" s="19">
        <v>250000</v>
      </c>
      <c r="D19" s="4"/>
      <c r="E19" s="4"/>
      <c r="F19" s="5">
        <f t="shared" si="0"/>
        <v>1229519</v>
      </c>
      <c r="G19" s="19">
        <v>1479519</v>
      </c>
    </row>
    <row r="20" spans="1:7" ht="18.75">
      <c r="A20" s="23" t="s">
        <v>56</v>
      </c>
      <c r="B20" s="24" t="s">
        <v>57</v>
      </c>
      <c r="C20" s="25">
        <f>SUM(C7:C19)</f>
        <v>57365720</v>
      </c>
      <c r="D20" s="25">
        <f>SUM(D7:D19)</f>
        <v>0</v>
      </c>
      <c r="E20" s="25">
        <f>SUM(E7:E19)</f>
        <v>0</v>
      </c>
      <c r="F20" s="25">
        <f>SUM(F7:F19)</f>
        <v>-9900417</v>
      </c>
      <c r="G20" s="25">
        <f>SUM(G7:G19)</f>
        <v>47465303</v>
      </c>
    </row>
    <row r="21" spans="1:7" ht="18.75">
      <c r="A21" s="22" t="s">
        <v>58</v>
      </c>
      <c r="B21" s="20" t="s">
        <v>59</v>
      </c>
      <c r="C21" s="19">
        <v>8808410</v>
      </c>
      <c r="D21" s="4"/>
      <c r="E21" s="4"/>
      <c r="F21" s="5">
        <f t="shared" si="0"/>
        <v>-1079100</v>
      </c>
      <c r="G21" s="19">
        <v>7729310</v>
      </c>
    </row>
    <row r="22" spans="1:7" ht="37.5">
      <c r="A22" s="22" t="s">
        <v>60</v>
      </c>
      <c r="B22" s="20" t="s">
        <v>61</v>
      </c>
      <c r="C22" s="19">
        <v>6015900</v>
      </c>
      <c r="D22" s="4"/>
      <c r="E22" s="4"/>
      <c r="F22" s="5">
        <f t="shared" si="0"/>
        <v>-2432996</v>
      </c>
      <c r="G22" s="19">
        <v>3582904</v>
      </c>
    </row>
    <row r="23" spans="1:7" ht="18.75">
      <c r="A23" s="26" t="s">
        <v>62</v>
      </c>
      <c r="B23" s="20" t="s">
        <v>63</v>
      </c>
      <c r="C23" s="4">
        <v>0</v>
      </c>
      <c r="D23" s="4"/>
      <c r="E23" s="4"/>
      <c r="F23" s="5">
        <f t="shared" si="0"/>
        <v>0</v>
      </c>
      <c r="G23" s="4">
        <v>0</v>
      </c>
    </row>
    <row r="24" spans="1:7" ht="18.75">
      <c r="A24" s="27" t="s">
        <v>64</v>
      </c>
      <c r="B24" s="24" t="s">
        <v>65</v>
      </c>
      <c r="C24" s="25">
        <f>SUM(C21:C23)</f>
        <v>14824310</v>
      </c>
      <c r="D24" s="25">
        <f>SUM(D21:D23)</f>
        <v>0</v>
      </c>
      <c r="E24" s="25">
        <f>SUM(E21:E23)</f>
        <v>0</v>
      </c>
      <c r="F24" s="25">
        <f>SUM(F21:F23)</f>
        <v>-3512096</v>
      </c>
      <c r="G24" s="25">
        <f>SUM(G21:G23)</f>
        <v>11312214</v>
      </c>
    </row>
    <row r="25" spans="1:7" ht="18.75">
      <c r="A25" s="23" t="s">
        <v>66</v>
      </c>
      <c r="B25" s="24" t="s">
        <v>67</v>
      </c>
      <c r="C25" s="25">
        <f>C24+C20</f>
        <v>72190030</v>
      </c>
      <c r="D25" s="25">
        <f>D24+D20</f>
        <v>0</v>
      </c>
      <c r="E25" s="25">
        <f>E24+E20</f>
        <v>0</v>
      </c>
      <c r="F25" s="25">
        <f>F24+F20</f>
        <v>-13412513</v>
      </c>
      <c r="G25" s="25">
        <f>G24+G20</f>
        <v>58777517</v>
      </c>
    </row>
    <row r="26" spans="1:7" ht="37.5">
      <c r="A26" s="27" t="s">
        <v>68</v>
      </c>
      <c r="B26" s="24" t="s">
        <v>69</v>
      </c>
      <c r="C26" s="25">
        <f>12832587+675804</f>
        <v>13508391</v>
      </c>
      <c r="D26" s="8"/>
      <c r="E26" s="8"/>
      <c r="F26" s="5">
        <f t="shared" si="0"/>
        <v>-3909719</v>
      </c>
      <c r="G26" s="25">
        <v>9598672</v>
      </c>
    </row>
    <row r="27" spans="1:7" ht="18.75">
      <c r="A27" s="22" t="s">
        <v>70</v>
      </c>
      <c r="B27" s="20" t="s">
        <v>71</v>
      </c>
      <c r="C27" s="19">
        <v>500000</v>
      </c>
      <c r="D27" s="4"/>
      <c r="E27" s="4"/>
      <c r="F27" s="5">
        <f t="shared" si="0"/>
        <v>370206</v>
      </c>
      <c r="G27" s="19">
        <v>870206</v>
      </c>
    </row>
    <row r="28" spans="1:7" ht="18.75">
      <c r="A28" s="22" t="s">
        <v>72</v>
      </c>
      <c r="B28" s="20" t="s">
        <v>73</v>
      </c>
      <c r="C28" s="19">
        <v>23000000</v>
      </c>
      <c r="D28" s="4"/>
      <c r="E28" s="4"/>
      <c r="F28" s="5">
        <f t="shared" si="0"/>
        <v>-1416517</v>
      </c>
      <c r="G28" s="19">
        <v>21583483</v>
      </c>
    </row>
    <row r="29" spans="1:7" ht="18.75">
      <c r="A29" s="22" t="s">
        <v>74</v>
      </c>
      <c r="B29" s="20" t="s">
        <v>75</v>
      </c>
      <c r="C29" s="4">
        <v>0</v>
      </c>
      <c r="D29" s="4"/>
      <c r="E29" s="4"/>
      <c r="F29" s="5">
        <f t="shared" si="0"/>
        <v>0</v>
      </c>
      <c r="G29" s="4">
        <v>0</v>
      </c>
    </row>
    <row r="30" spans="1:7" ht="18.75">
      <c r="A30" s="27" t="s">
        <v>76</v>
      </c>
      <c r="B30" s="24" t="s">
        <v>77</v>
      </c>
      <c r="C30" s="25">
        <f>SUM(C27:C29)</f>
        <v>23500000</v>
      </c>
      <c r="D30" s="25">
        <f>SUM(D27:D29)</f>
        <v>0</v>
      </c>
      <c r="E30" s="25">
        <f>SUM(E27:E29)</f>
        <v>0</v>
      </c>
      <c r="F30" s="25">
        <f>SUM(F27:F29)</f>
        <v>-1046311</v>
      </c>
      <c r="G30" s="25">
        <f>SUM(G27:G29)</f>
        <v>22453689</v>
      </c>
    </row>
    <row r="31" spans="1:7" ht="18.75">
      <c r="A31" s="22" t="s">
        <v>78</v>
      </c>
      <c r="B31" s="20" t="s">
        <v>79</v>
      </c>
      <c r="C31" s="19">
        <v>4000000</v>
      </c>
      <c r="D31" s="4"/>
      <c r="E31" s="4"/>
      <c r="F31" s="5">
        <f t="shared" si="0"/>
        <v>-2466405</v>
      </c>
      <c r="G31" s="19">
        <v>1533595</v>
      </c>
    </row>
    <row r="32" spans="1:7" ht="18.75">
      <c r="A32" s="22" t="s">
        <v>80</v>
      </c>
      <c r="B32" s="20" t="s">
        <v>81</v>
      </c>
      <c r="C32" s="19">
        <v>1000000</v>
      </c>
      <c r="D32" s="4"/>
      <c r="E32" s="4"/>
      <c r="F32" s="5">
        <f t="shared" si="0"/>
        <v>-282644</v>
      </c>
      <c r="G32" s="19">
        <v>717356</v>
      </c>
    </row>
    <row r="33" spans="1:7" ht="18.75">
      <c r="A33" s="27" t="s">
        <v>82</v>
      </c>
      <c r="B33" s="24" t="s">
        <v>83</v>
      </c>
      <c r="C33" s="25">
        <f>SUM(C31:C32)</f>
        <v>5000000</v>
      </c>
      <c r="D33" s="25">
        <f>SUM(D31:D32)</f>
        <v>0</v>
      </c>
      <c r="E33" s="25">
        <f>SUM(E31:E32)</f>
        <v>0</v>
      </c>
      <c r="F33" s="25">
        <f>SUM(F31:F32)</f>
        <v>-2749049</v>
      </c>
      <c r="G33" s="25">
        <f>SUM(G31:G32)</f>
        <v>2250951</v>
      </c>
    </row>
    <row r="34" spans="1:7" ht="18.75">
      <c r="A34" s="22" t="s">
        <v>84</v>
      </c>
      <c r="B34" s="20" t="s">
        <v>85</v>
      </c>
      <c r="C34" s="19">
        <v>12000000</v>
      </c>
      <c r="D34" s="4"/>
      <c r="E34" s="4"/>
      <c r="F34" s="5">
        <f t="shared" si="0"/>
        <v>-547634</v>
      </c>
      <c r="G34" s="19">
        <v>11452366</v>
      </c>
    </row>
    <row r="35" spans="1:7" ht="18.75">
      <c r="A35" s="22" t="s">
        <v>86</v>
      </c>
      <c r="B35" s="20" t="s">
        <v>87</v>
      </c>
      <c r="C35" s="19">
        <v>1000000</v>
      </c>
      <c r="D35" s="4"/>
      <c r="E35" s="4"/>
      <c r="F35" s="5">
        <f t="shared" si="0"/>
        <v>-873334</v>
      </c>
      <c r="G35" s="19">
        <v>126666</v>
      </c>
    </row>
    <row r="36" spans="1:7" ht="18.75">
      <c r="A36" s="22" t="s">
        <v>88</v>
      </c>
      <c r="B36" s="20" t="s">
        <v>89</v>
      </c>
      <c r="C36" s="19">
        <v>2000000</v>
      </c>
      <c r="D36" s="4"/>
      <c r="E36" s="4"/>
      <c r="F36" s="5">
        <f t="shared" si="0"/>
        <v>-1157427</v>
      </c>
      <c r="G36" s="19">
        <v>842573</v>
      </c>
    </row>
    <row r="37" spans="1:7" ht="18.75">
      <c r="A37" s="22" t="s">
        <v>90</v>
      </c>
      <c r="B37" s="20" t="s">
        <v>91</v>
      </c>
      <c r="C37" s="19">
        <v>4000000</v>
      </c>
      <c r="D37" s="4"/>
      <c r="E37" s="4"/>
      <c r="F37" s="5">
        <f t="shared" si="0"/>
        <v>-773482</v>
      </c>
      <c r="G37" s="19">
        <v>3226518</v>
      </c>
    </row>
    <row r="38" spans="1:7" ht="18.75">
      <c r="A38" s="28" t="s">
        <v>92</v>
      </c>
      <c r="B38" s="20" t="s">
        <v>93</v>
      </c>
      <c r="C38" s="4">
        <v>0</v>
      </c>
      <c r="D38" s="4"/>
      <c r="E38" s="4"/>
      <c r="F38" s="5">
        <f t="shared" si="0"/>
        <v>0</v>
      </c>
      <c r="G38" s="4">
        <v>0</v>
      </c>
    </row>
    <row r="39" spans="1:7" ht="18.75">
      <c r="A39" s="26" t="s">
        <v>94</v>
      </c>
      <c r="B39" s="20" t="s">
        <v>95</v>
      </c>
      <c r="C39" s="19">
        <f>19714400+600000+600000</f>
        <v>20914400</v>
      </c>
      <c r="D39" s="4"/>
      <c r="E39" s="4"/>
      <c r="F39" s="5">
        <f t="shared" si="0"/>
        <v>2391095</v>
      </c>
      <c r="G39" s="19">
        <v>23305495</v>
      </c>
    </row>
    <row r="40" spans="1:7" ht="18.75">
      <c r="A40" s="22" t="s">
        <v>96</v>
      </c>
      <c r="B40" s="20" t="s">
        <v>97</v>
      </c>
      <c r="C40" s="19">
        <v>32000000</v>
      </c>
      <c r="D40" s="4"/>
      <c r="E40" s="4"/>
      <c r="F40" s="5">
        <f t="shared" si="0"/>
        <v>-10117215</v>
      </c>
      <c r="G40" s="19">
        <v>21882785</v>
      </c>
    </row>
    <row r="41" spans="1:7" ht="18.75">
      <c r="A41" s="27" t="s">
        <v>98</v>
      </c>
      <c r="B41" s="24" t="s">
        <v>99</v>
      </c>
      <c r="C41" s="25">
        <f>SUM(C34:C40)</f>
        <v>71914400</v>
      </c>
      <c r="D41" s="25">
        <f>SUM(D34:D40)</f>
        <v>0</v>
      </c>
      <c r="E41" s="25">
        <f>SUM(E34:E40)</f>
        <v>0</v>
      </c>
      <c r="F41" s="25">
        <f>SUM(F34:F40)</f>
        <v>-11077997</v>
      </c>
      <c r="G41" s="25">
        <f>SUM(G34:G40)</f>
        <v>60836403</v>
      </c>
    </row>
    <row r="42" spans="1:7" ht="18.75">
      <c r="A42" s="22" t="s">
        <v>100</v>
      </c>
      <c r="B42" s="20" t="s">
        <v>101</v>
      </c>
      <c r="C42" s="19">
        <v>500000</v>
      </c>
      <c r="D42" s="4"/>
      <c r="E42" s="4"/>
      <c r="F42" s="5">
        <f t="shared" si="0"/>
        <v>-270360</v>
      </c>
      <c r="G42" s="19">
        <v>229640</v>
      </c>
    </row>
    <row r="43" spans="1:7" ht="18.75">
      <c r="A43" s="22" t="s">
        <v>102</v>
      </c>
      <c r="B43" s="20" t="s">
        <v>103</v>
      </c>
      <c r="C43" s="19">
        <f>700000+2000000</f>
        <v>2700000</v>
      </c>
      <c r="D43" s="4"/>
      <c r="E43" s="4"/>
      <c r="F43" s="5">
        <f t="shared" si="0"/>
        <v>-2604040</v>
      </c>
      <c r="G43" s="19">
        <v>95960</v>
      </c>
    </row>
    <row r="44" spans="1:7" ht="18.75">
      <c r="A44" s="27" t="s">
        <v>104</v>
      </c>
      <c r="B44" s="24" t="s">
        <v>105</v>
      </c>
      <c r="C44" s="25">
        <f>SUM(C42:C43)</f>
        <v>3200000</v>
      </c>
      <c r="D44" s="25">
        <f>SUM(D42:D43)</f>
        <v>0</v>
      </c>
      <c r="E44" s="25">
        <f>SUM(E42:E43)</f>
        <v>0</v>
      </c>
      <c r="F44" s="25">
        <f>SUM(F42:F43)</f>
        <v>-2874400</v>
      </c>
      <c r="G44" s="25">
        <f>SUM(G42:G43)</f>
        <v>325600</v>
      </c>
    </row>
    <row r="45" spans="1:7" ht="37.5">
      <c r="A45" s="22" t="s">
        <v>106</v>
      </c>
      <c r="B45" s="20" t="s">
        <v>107</v>
      </c>
      <c r="C45" s="19">
        <v>17800000</v>
      </c>
      <c r="D45" s="4"/>
      <c r="E45" s="4"/>
      <c r="F45" s="5">
        <f t="shared" si="0"/>
        <v>-4823886</v>
      </c>
      <c r="G45" s="19">
        <v>12976114</v>
      </c>
    </row>
    <row r="46" spans="1:7" ht="18.75">
      <c r="A46" s="22" t="s">
        <v>108</v>
      </c>
      <c r="B46" s="20" t="s">
        <v>109</v>
      </c>
      <c r="C46" s="19">
        <v>3000000</v>
      </c>
      <c r="D46" s="4"/>
      <c r="E46" s="4"/>
      <c r="F46" s="5">
        <f t="shared" si="0"/>
        <v>-1456000</v>
      </c>
      <c r="G46" s="19">
        <v>1544000</v>
      </c>
    </row>
    <row r="47" spans="1:7" ht="18.75">
      <c r="A47" s="22" t="s">
        <v>110</v>
      </c>
      <c r="B47" s="20" t="s">
        <v>111</v>
      </c>
      <c r="C47" s="19">
        <v>50000</v>
      </c>
      <c r="D47" s="4"/>
      <c r="E47" s="4"/>
      <c r="F47" s="5">
        <f t="shared" si="0"/>
        <v>0</v>
      </c>
      <c r="G47" s="19">
        <v>50000</v>
      </c>
    </row>
    <row r="48" spans="1:7" ht="18.75">
      <c r="A48" s="22" t="s">
        <v>112</v>
      </c>
      <c r="B48" s="20" t="s">
        <v>113</v>
      </c>
      <c r="C48" s="19">
        <v>50000</v>
      </c>
      <c r="D48" s="4"/>
      <c r="E48" s="4"/>
      <c r="F48" s="5">
        <f t="shared" si="0"/>
        <v>0</v>
      </c>
      <c r="G48" s="19">
        <v>50000</v>
      </c>
    </row>
    <row r="49" spans="1:7" ht="18.75">
      <c r="A49" s="22" t="s">
        <v>114</v>
      </c>
      <c r="B49" s="20" t="s">
        <v>115</v>
      </c>
      <c r="C49" s="19">
        <v>1200000</v>
      </c>
      <c r="D49" s="4"/>
      <c r="E49" s="4"/>
      <c r="F49" s="5">
        <f t="shared" si="0"/>
        <v>81428</v>
      </c>
      <c r="G49" s="19">
        <v>1281428</v>
      </c>
    </row>
    <row r="50" spans="1:7" ht="18.75">
      <c r="A50" s="27" t="s">
        <v>116</v>
      </c>
      <c r="B50" s="24" t="s">
        <v>117</v>
      </c>
      <c r="C50" s="25">
        <f>SUM(C45:C49)</f>
        <v>22100000</v>
      </c>
      <c r="D50" s="25">
        <f>SUM(D45:D49)</f>
        <v>0</v>
      </c>
      <c r="E50" s="25">
        <f>SUM(E45:E49)</f>
        <v>0</v>
      </c>
      <c r="F50" s="25">
        <f>SUM(F45:F49)</f>
        <v>-6198458</v>
      </c>
      <c r="G50" s="25">
        <f>SUM(G45:G49)</f>
        <v>15901542</v>
      </c>
    </row>
    <row r="51" spans="1:7" ht="18.75">
      <c r="A51" s="27" t="s">
        <v>118</v>
      </c>
      <c r="B51" s="24" t="s">
        <v>119</v>
      </c>
      <c r="C51" s="25">
        <f>C50+C44+C41+C33+C30</f>
        <v>125714400</v>
      </c>
      <c r="D51" s="25">
        <f>D50+D44+D41+D33+D30</f>
        <v>0</v>
      </c>
      <c r="E51" s="25">
        <f>E50+E44+E41+E33+E30</f>
        <v>0</v>
      </c>
      <c r="F51" s="25">
        <f>F50+F44+F41+F33+F30</f>
        <v>-23946215</v>
      </c>
      <c r="G51" s="25">
        <f>G50+G44+G41+G33+G30</f>
        <v>101768185</v>
      </c>
    </row>
    <row r="52" spans="1:7" ht="18.75">
      <c r="A52" s="29" t="s">
        <v>120</v>
      </c>
      <c r="B52" s="20" t="s">
        <v>121</v>
      </c>
      <c r="C52" s="4">
        <v>0</v>
      </c>
      <c r="D52" s="4"/>
      <c r="E52" s="4"/>
      <c r="F52" s="5">
        <f t="shared" si="0"/>
        <v>0</v>
      </c>
      <c r="G52" s="4">
        <v>0</v>
      </c>
    </row>
    <row r="53" spans="1:7" ht="18.75">
      <c r="A53" s="29" t="s">
        <v>122</v>
      </c>
      <c r="B53" s="20" t="s">
        <v>123</v>
      </c>
      <c r="C53" s="19">
        <v>700000</v>
      </c>
      <c r="D53" s="4"/>
      <c r="E53" s="4"/>
      <c r="F53" s="5">
        <f t="shared" si="0"/>
        <v>-700000</v>
      </c>
      <c r="G53" s="19">
        <v>0</v>
      </c>
    </row>
    <row r="54" spans="1:7" ht="18.75">
      <c r="A54" s="30" t="s">
        <v>124</v>
      </c>
      <c r="B54" s="20" t="s">
        <v>125</v>
      </c>
      <c r="C54" s="19">
        <v>0</v>
      </c>
      <c r="D54" s="4"/>
      <c r="E54" s="4"/>
      <c r="F54" s="5">
        <f t="shared" si="0"/>
        <v>0</v>
      </c>
      <c r="G54" s="19">
        <v>0</v>
      </c>
    </row>
    <row r="55" spans="1:7" ht="37.5">
      <c r="A55" s="30" t="s">
        <v>126</v>
      </c>
      <c r="B55" s="20" t="s">
        <v>127</v>
      </c>
      <c r="C55" s="4">
        <v>0</v>
      </c>
      <c r="D55" s="4"/>
      <c r="E55" s="4"/>
      <c r="F55" s="5">
        <f t="shared" si="0"/>
        <v>0</v>
      </c>
      <c r="G55" s="4">
        <v>0</v>
      </c>
    </row>
    <row r="56" spans="1:7" ht="37.5">
      <c r="A56" s="30" t="s">
        <v>128</v>
      </c>
      <c r="B56" s="20" t="s">
        <v>129</v>
      </c>
      <c r="C56" s="4">
        <v>0</v>
      </c>
      <c r="D56" s="4"/>
      <c r="E56" s="4"/>
      <c r="F56" s="5">
        <f t="shared" si="0"/>
        <v>0</v>
      </c>
      <c r="G56" s="4">
        <v>0</v>
      </c>
    </row>
    <row r="57" spans="1:7" ht="18.75">
      <c r="A57" s="29" t="s">
        <v>130</v>
      </c>
      <c r="B57" s="20" t="s">
        <v>131</v>
      </c>
      <c r="C57" s="4">
        <v>0</v>
      </c>
      <c r="D57" s="4"/>
      <c r="E57" s="4"/>
      <c r="F57" s="5">
        <f t="shared" si="0"/>
        <v>0</v>
      </c>
      <c r="G57" s="4">
        <v>0</v>
      </c>
    </row>
    <row r="58" spans="1:7" ht="18.75">
      <c r="A58" s="29" t="s">
        <v>132</v>
      </c>
      <c r="B58" s="20" t="s">
        <v>133</v>
      </c>
      <c r="C58" s="4">
        <v>0</v>
      </c>
      <c r="D58" s="4"/>
      <c r="E58" s="4"/>
      <c r="F58" s="5">
        <f t="shared" si="0"/>
        <v>0</v>
      </c>
      <c r="G58" s="4">
        <v>0</v>
      </c>
    </row>
    <row r="59" spans="1:7" ht="18.75">
      <c r="A59" s="29" t="s">
        <v>134</v>
      </c>
      <c r="B59" s="20" t="s">
        <v>135</v>
      </c>
      <c r="C59" s="19">
        <v>1100000</v>
      </c>
      <c r="D59" s="4"/>
      <c r="E59" s="4"/>
      <c r="F59" s="5">
        <f t="shared" si="0"/>
        <v>700000</v>
      </c>
      <c r="G59" s="19">
        <v>1800000</v>
      </c>
    </row>
    <row r="60" spans="1:7" ht="18.75">
      <c r="A60" s="31" t="s">
        <v>136</v>
      </c>
      <c r="B60" s="24" t="s">
        <v>137</v>
      </c>
      <c r="C60" s="25">
        <f>SUM(C52:C59)</f>
        <v>1800000</v>
      </c>
      <c r="D60" s="25">
        <f>SUM(D52:D59)</f>
        <v>0</v>
      </c>
      <c r="E60" s="25">
        <f>SUM(E52:E59)</f>
        <v>0</v>
      </c>
      <c r="F60" s="25">
        <f>SUM(F52:F59)</f>
        <v>0</v>
      </c>
      <c r="G60" s="25">
        <f>SUM(G52:G59)</f>
        <v>1800000</v>
      </c>
    </row>
    <row r="61" spans="1:7" ht="18.75">
      <c r="A61" s="32" t="s">
        <v>138</v>
      </c>
      <c r="B61" s="20" t="s">
        <v>139</v>
      </c>
      <c r="C61" s="4">
        <v>0</v>
      </c>
      <c r="D61" s="4"/>
      <c r="E61" s="4"/>
      <c r="F61" s="5">
        <f t="shared" si="0"/>
        <v>0</v>
      </c>
      <c r="G61" s="4">
        <v>0</v>
      </c>
    </row>
    <row r="62" spans="1:7" ht="37.5">
      <c r="A62" s="32" t="s">
        <v>140</v>
      </c>
      <c r="B62" s="20" t="s">
        <v>141</v>
      </c>
      <c r="C62" s="4"/>
      <c r="D62" s="4"/>
      <c r="E62" s="4"/>
      <c r="F62" s="5">
        <f t="shared" si="0"/>
        <v>12000</v>
      </c>
      <c r="G62" s="4">
        <v>12000</v>
      </c>
    </row>
    <row r="63" spans="1:7" ht="37.5">
      <c r="A63" s="32" t="s">
        <v>142</v>
      </c>
      <c r="B63" s="20" t="s">
        <v>143</v>
      </c>
      <c r="C63" s="4"/>
      <c r="D63" s="4"/>
      <c r="E63" s="25"/>
      <c r="F63" s="5">
        <f t="shared" si="0"/>
        <v>0</v>
      </c>
      <c r="G63" s="4">
        <v>0</v>
      </c>
    </row>
    <row r="64" spans="1:7" ht="18.75">
      <c r="A64" s="32" t="s">
        <v>144</v>
      </c>
      <c r="B64" s="20" t="s">
        <v>145</v>
      </c>
      <c r="C64" s="4">
        <v>0</v>
      </c>
      <c r="D64" s="4"/>
      <c r="E64" s="4"/>
      <c r="F64" s="5">
        <f t="shared" si="0"/>
        <v>0</v>
      </c>
      <c r="G64" s="4">
        <v>0</v>
      </c>
    </row>
    <row r="65" spans="1:7" ht="18.75">
      <c r="A65" s="33" t="s">
        <v>146</v>
      </c>
      <c r="B65" s="34" t="s">
        <v>147</v>
      </c>
      <c r="C65" s="35">
        <f>C62+C63+C64</f>
        <v>0</v>
      </c>
      <c r="D65" s="35">
        <f>D62+D63+D64</f>
        <v>0</v>
      </c>
      <c r="E65" s="35">
        <f>E62+E63+E64</f>
        <v>0</v>
      </c>
      <c r="F65" s="35">
        <f>F62+F63+F64</f>
        <v>12000</v>
      </c>
      <c r="G65" s="35">
        <f>G62+G63+G64</f>
        <v>12000</v>
      </c>
    </row>
    <row r="66" spans="1:7" ht="37.5">
      <c r="A66" s="32" t="s">
        <v>148</v>
      </c>
      <c r="B66" s="20" t="s">
        <v>149</v>
      </c>
      <c r="C66" s="4">
        <v>0</v>
      </c>
      <c r="D66" s="4"/>
      <c r="E66" s="4"/>
      <c r="F66" s="5">
        <f t="shared" si="0"/>
        <v>0</v>
      </c>
      <c r="G66" s="4">
        <v>0</v>
      </c>
    </row>
    <row r="67" spans="1:7" ht="37.5">
      <c r="A67" s="32" t="s">
        <v>150</v>
      </c>
      <c r="B67" s="20" t="s">
        <v>151</v>
      </c>
      <c r="C67" s="4">
        <v>0</v>
      </c>
      <c r="D67" s="4"/>
      <c r="E67" s="4"/>
      <c r="F67" s="5">
        <f t="shared" si="0"/>
        <v>0</v>
      </c>
      <c r="G67" s="4">
        <v>0</v>
      </c>
    </row>
    <row r="68" spans="1:7" ht="37.5">
      <c r="A68" s="32" t="s">
        <v>152</v>
      </c>
      <c r="B68" s="20" t="s">
        <v>153</v>
      </c>
      <c r="C68" s="4">
        <v>0</v>
      </c>
      <c r="D68" s="4"/>
      <c r="E68" s="4"/>
      <c r="F68" s="5">
        <f t="shared" si="0"/>
        <v>0</v>
      </c>
      <c r="G68" s="4">
        <v>0</v>
      </c>
    </row>
    <row r="69" spans="1:7" ht="37.5">
      <c r="A69" s="32" t="s">
        <v>154</v>
      </c>
      <c r="B69" s="20" t="s">
        <v>155</v>
      </c>
      <c r="C69" s="278">
        <v>65366840</v>
      </c>
      <c r="D69" s="4"/>
      <c r="E69" s="4"/>
      <c r="F69" s="5">
        <f t="shared" si="0"/>
        <v>-5516079</v>
      </c>
      <c r="G69" s="19">
        <v>59850761</v>
      </c>
    </row>
    <row r="70" spans="1:7" ht="37.5">
      <c r="A70" s="32" t="s">
        <v>156</v>
      </c>
      <c r="B70" s="20" t="s">
        <v>157</v>
      </c>
      <c r="C70" s="19"/>
      <c r="D70" s="4"/>
      <c r="E70" s="4"/>
      <c r="F70" s="5">
        <f t="shared" si="0"/>
        <v>0</v>
      </c>
      <c r="G70" s="4">
        <v>0</v>
      </c>
    </row>
    <row r="71" spans="1:7" ht="37.5">
      <c r="A71" s="32" t="s">
        <v>158</v>
      </c>
      <c r="B71" s="20" t="s">
        <v>159</v>
      </c>
      <c r="C71" s="4">
        <v>0</v>
      </c>
      <c r="D71" s="4"/>
      <c r="E71" s="4"/>
      <c r="F71" s="5">
        <f t="shared" si="0"/>
        <v>0</v>
      </c>
      <c r="G71" s="4">
        <v>0</v>
      </c>
    </row>
    <row r="72" spans="1:7" ht="18.75">
      <c r="A72" s="32" t="s">
        <v>160</v>
      </c>
      <c r="B72" s="20" t="s">
        <v>161</v>
      </c>
      <c r="C72" s="4">
        <v>0</v>
      </c>
      <c r="D72" s="4"/>
      <c r="E72" s="4"/>
      <c r="F72" s="5">
        <f t="shared" ref="F72:F132" si="1">G72-C72</f>
        <v>0</v>
      </c>
      <c r="G72" s="4">
        <v>0</v>
      </c>
    </row>
    <row r="73" spans="1:7" ht="22.5" customHeight="1">
      <c r="A73" s="36" t="s">
        <v>162</v>
      </c>
      <c r="B73" s="20" t="s">
        <v>163</v>
      </c>
      <c r="C73" s="4">
        <v>0</v>
      </c>
      <c r="D73" s="4"/>
      <c r="E73" s="4"/>
      <c r="F73" s="5">
        <f t="shared" si="1"/>
        <v>0</v>
      </c>
      <c r="G73" s="4">
        <v>0</v>
      </c>
    </row>
    <row r="74" spans="1:7" ht="21" customHeight="1">
      <c r="A74" s="32" t="s">
        <v>164</v>
      </c>
      <c r="B74" s="20" t="s">
        <v>165</v>
      </c>
      <c r="C74" s="19">
        <v>0</v>
      </c>
      <c r="D74" s="4"/>
      <c r="E74" s="4"/>
      <c r="F74" s="5">
        <f t="shared" si="1"/>
        <v>0</v>
      </c>
      <c r="G74" s="19">
        <v>0</v>
      </c>
    </row>
    <row r="75" spans="1:7" ht="37.5">
      <c r="A75" s="32" t="s">
        <v>166</v>
      </c>
      <c r="B75" s="20" t="s">
        <v>167</v>
      </c>
      <c r="C75" s="19">
        <v>2000000</v>
      </c>
      <c r="D75" s="4"/>
      <c r="E75" s="4"/>
      <c r="F75" s="5">
        <f t="shared" si="1"/>
        <v>-1000000</v>
      </c>
      <c r="G75" s="19">
        <v>1000000</v>
      </c>
    </row>
    <row r="76" spans="1:7" ht="18.75">
      <c r="A76" s="36" t="s">
        <v>168</v>
      </c>
      <c r="B76" s="20" t="s">
        <v>169</v>
      </c>
      <c r="C76" s="278">
        <v>6085658</v>
      </c>
      <c r="D76" s="4"/>
      <c r="E76" s="4"/>
      <c r="F76" s="5">
        <f t="shared" si="1"/>
        <v>6328113</v>
      </c>
      <c r="G76" s="19">
        <v>12413771</v>
      </c>
    </row>
    <row r="77" spans="1:7" ht="18.75">
      <c r="A77" s="31" t="s">
        <v>170</v>
      </c>
      <c r="B77" s="24" t="s">
        <v>171</v>
      </c>
      <c r="C77" s="25">
        <f>C61+C65+C66+C67+C68+C69+C70++C71+C72+C73+C74+C75+C76</f>
        <v>73452498</v>
      </c>
      <c r="D77" s="25">
        <f>D61+D65+D66+D67+D68+D69+D70++D71+D72+D73+D74+D75+D76</f>
        <v>0</v>
      </c>
      <c r="E77" s="25">
        <f>E61+E65+E66+E67+E68+E69+E70++E71+E72+E73+E74+E75+E76</f>
        <v>0</v>
      </c>
      <c r="F77" s="25">
        <f>F61+F65+F66+F67+F68+F69+F70++F71+F72+F73+F74+F75+F76</f>
        <v>-175966</v>
      </c>
      <c r="G77" s="25">
        <f>G61+G65+G66+G67+G68+G69+G70++G71+G72+G73+G74+G75+G76</f>
        <v>73276532</v>
      </c>
    </row>
    <row r="78" spans="1:7" ht="19.5">
      <c r="A78" s="37" t="s">
        <v>172</v>
      </c>
      <c r="B78" s="38"/>
      <c r="C78" s="39">
        <f>C77+C60+C51+C26+C25</f>
        <v>286665319</v>
      </c>
      <c r="D78" s="39">
        <f>D77+D60+D51+D26+D25</f>
        <v>0</v>
      </c>
      <c r="E78" s="39">
        <f>E77+E60+E51+E26+E25</f>
        <v>0</v>
      </c>
      <c r="F78" s="39">
        <f>F77+F60+F51+F26+F25</f>
        <v>-41444413</v>
      </c>
      <c r="G78" s="39">
        <f>G77+G60+G51+G26+G25</f>
        <v>245220906</v>
      </c>
    </row>
    <row r="79" spans="1:7" ht="18.75">
      <c r="A79" s="40" t="s">
        <v>173</v>
      </c>
      <c r="B79" s="20" t="s">
        <v>174</v>
      </c>
      <c r="C79" s="19"/>
      <c r="D79" s="4"/>
      <c r="E79" s="4"/>
      <c r="F79" s="5">
        <f t="shared" si="1"/>
        <v>0</v>
      </c>
      <c r="G79" s="19">
        <v>0</v>
      </c>
    </row>
    <row r="80" spans="1:7" ht="18.75">
      <c r="A80" s="40" t="s">
        <v>175</v>
      </c>
      <c r="B80" s="20" t="s">
        <v>176</v>
      </c>
      <c r="C80" s="278">
        <v>10000000</v>
      </c>
      <c r="D80" s="4"/>
      <c r="E80" s="4"/>
      <c r="F80" s="5">
        <f t="shared" si="1"/>
        <v>-5305000</v>
      </c>
      <c r="G80" s="19">
        <v>4695000</v>
      </c>
    </row>
    <row r="81" spans="1:7" ht="18.75">
      <c r="A81" s="40" t="s">
        <v>177</v>
      </c>
      <c r="B81" s="20" t="s">
        <v>178</v>
      </c>
      <c r="C81" s="278">
        <v>1000000</v>
      </c>
      <c r="D81" s="4"/>
      <c r="E81" s="4"/>
      <c r="F81" s="5">
        <f t="shared" si="1"/>
        <v>0</v>
      </c>
      <c r="G81" s="19">
        <v>1000000</v>
      </c>
    </row>
    <row r="82" spans="1:7" ht="18.75">
      <c r="A82" s="40" t="s">
        <v>179</v>
      </c>
      <c r="B82" s="20" t="s">
        <v>180</v>
      </c>
      <c r="C82" s="278">
        <v>16500000</v>
      </c>
      <c r="D82" s="4"/>
      <c r="E82" s="4"/>
      <c r="F82" s="5">
        <f t="shared" si="1"/>
        <v>5599000</v>
      </c>
      <c r="G82" s="19">
        <v>22099000</v>
      </c>
    </row>
    <row r="83" spans="1:7" ht="18.75">
      <c r="A83" s="26" t="s">
        <v>181</v>
      </c>
      <c r="B83" s="20" t="s">
        <v>182</v>
      </c>
      <c r="C83" s="279"/>
      <c r="D83" s="4"/>
      <c r="E83" s="4"/>
      <c r="F83" s="5">
        <f t="shared" si="1"/>
        <v>0</v>
      </c>
      <c r="G83" s="4">
        <v>0</v>
      </c>
    </row>
    <row r="84" spans="1:7" ht="18.75">
      <c r="A84" s="26" t="s">
        <v>183</v>
      </c>
      <c r="B84" s="20" t="s">
        <v>184</v>
      </c>
      <c r="C84" s="279"/>
      <c r="D84" s="4"/>
      <c r="E84" s="4"/>
      <c r="F84" s="5">
        <f t="shared" si="1"/>
        <v>0</v>
      </c>
      <c r="G84" s="4">
        <v>0</v>
      </c>
    </row>
    <row r="85" spans="1:7" ht="37.5">
      <c r="A85" s="22" t="s">
        <v>185</v>
      </c>
      <c r="B85" s="20" t="s">
        <v>186</v>
      </c>
      <c r="C85" s="278">
        <v>5400000</v>
      </c>
      <c r="D85" s="4"/>
      <c r="E85" s="4"/>
      <c r="F85" s="5">
        <f t="shared" si="1"/>
        <v>611730</v>
      </c>
      <c r="G85" s="19">
        <v>6011730</v>
      </c>
    </row>
    <row r="86" spans="1:7" ht="18.75">
      <c r="A86" s="41" t="s">
        <v>187</v>
      </c>
      <c r="B86" s="24" t="s">
        <v>188</v>
      </c>
      <c r="C86" s="280">
        <f>SUM(C79:C85)</f>
        <v>32900000</v>
      </c>
      <c r="D86" s="280">
        <f>SUM(D79:D85)</f>
        <v>0</v>
      </c>
      <c r="E86" s="280">
        <f>SUM(E79:E85)</f>
        <v>0</v>
      </c>
      <c r="F86" s="280">
        <f>SUM(F79:F85)</f>
        <v>905730</v>
      </c>
      <c r="G86" s="280">
        <f>SUM(G79:G85)</f>
        <v>33805730</v>
      </c>
    </row>
    <row r="87" spans="1:7" ht="18.75">
      <c r="A87" s="29" t="s">
        <v>189</v>
      </c>
      <c r="B87" s="20" t="s">
        <v>190</v>
      </c>
      <c r="C87" s="278">
        <v>10000000</v>
      </c>
      <c r="D87" s="4"/>
      <c r="E87" s="4"/>
      <c r="F87" s="5">
        <f t="shared" si="1"/>
        <v>-10000000</v>
      </c>
      <c r="G87" s="19">
        <v>0</v>
      </c>
    </row>
    <row r="88" spans="1:7" ht="18.75">
      <c r="A88" s="29" t="s">
        <v>191</v>
      </c>
      <c r="B88" s="20" t="s">
        <v>192</v>
      </c>
      <c r="C88" s="278">
        <v>0</v>
      </c>
      <c r="D88" s="4"/>
      <c r="E88" s="4"/>
      <c r="F88" s="5">
        <f t="shared" si="1"/>
        <v>0</v>
      </c>
      <c r="G88" s="19">
        <v>0</v>
      </c>
    </row>
    <row r="89" spans="1:7" ht="18.75">
      <c r="A89" s="29" t="s">
        <v>193</v>
      </c>
      <c r="B89" s="20" t="s">
        <v>194</v>
      </c>
      <c r="C89" s="278">
        <v>500000</v>
      </c>
      <c r="D89" s="4"/>
      <c r="E89" s="4"/>
      <c r="F89" s="5">
        <f t="shared" si="1"/>
        <v>1010366</v>
      </c>
      <c r="G89" s="19">
        <v>1510366</v>
      </c>
    </row>
    <row r="90" spans="1:7" ht="37.5">
      <c r="A90" s="29" t="s">
        <v>195</v>
      </c>
      <c r="B90" s="20" t="s">
        <v>196</v>
      </c>
      <c r="C90" s="278">
        <v>2835000</v>
      </c>
      <c r="D90" s="4"/>
      <c r="E90" s="4"/>
      <c r="F90" s="5">
        <f t="shared" si="1"/>
        <v>-1927200</v>
      </c>
      <c r="G90" s="19">
        <v>907800</v>
      </c>
    </row>
    <row r="91" spans="1:7" ht="18.75">
      <c r="A91" s="31" t="s">
        <v>197</v>
      </c>
      <c r="B91" s="24" t="s">
        <v>198</v>
      </c>
      <c r="C91" s="25">
        <f>SUM(C87:C90)</f>
        <v>13335000</v>
      </c>
      <c r="D91" s="25">
        <f>SUM(D87:D90)</f>
        <v>0</v>
      </c>
      <c r="E91" s="25">
        <f>SUM(E87:E90)</f>
        <v>0</v>
      </c>
      <c r="F91" s="25">
        <f>SUM(F87:F90)</f>
        <v>-10916834</v>
      </c>
      <c r="G91" s="25">
        <f>SUM(G87:G90)</f>
        <v>2418166</v>
      </c>
    </row>
    <row r="92" spans="1:7" ht="37.5">
      <c r="A92" s="29" t="s">
        <v>199</v>
      </c>
      <c r="B92" s="20" t="s">
        <v>200</v>
      </c>
      <c r="C92" s="4">
        <v>0</v>
      </c>
      <c r="D92" s="4"/>
      <c r="E92" s="4"/>
      <c r="F92" s="5">
        <f t="shared" si="1"/>
        <v>0</v>
      </c>
      <c r="G92" s="4">
        <v>0</v>
      </c>
    </row>
    <row r="93" spans="1:7" ht="37.5">
      <c r="A93" s="29" t="s">
        <v>201</v>
      </c>
      <c r="B93" s="20" t="s">
        <v>202</v>
      </c>
      <c r="C93" s="4">
        <v>0</v>
      </c>
      <c r="D93" s="4"/>
      <c r="E93" s="4"/>
      <c r="F93" s="5">
        <f t="shared" si="1"/>
        <v>0</v>
      </c>
      <c r="G93" s="4">
        <v>0</v>
      </c>
    </row>
    <row r="94" spans="1:7" ht="37.5">
      <c r="A94" s="29" t="s">
        <v>203</v>
      </c>
      <c r="B94" s="20" t="s">
        <v>204</v>
      </c>
      <c r="C94" s="4">
        <v>0</v>
      </c>
      <c r="D94" s="4"/>
      <c r="E94" s="4"/>
      <c r="F94" s="5">
        <f t="shared" si="1"/>
        <v>0</v>
      </c>
      <c r="G94" s="4">
        <v>0</v>
      </c>
    </row>
    <row r="95" spans="1:7" ht="37.5">
      <c r="A95" s="29" t="s">
        <v>205</v>
      </c>
      <c r="B95" s="20" t="s">
        <v>206</v>
      </c>
      <c r="C95" s="278">
        <v>289000</v>
      </c>
      <c r="D95" s="4"/>
      <c r="E95" s="4"/>
      <c r="F95" s="5">
        <f t="shared" si="1"/>
        <v>0</v>
      </c>
      <c r="G95" s="278">
        <v>289000</v>
      </c>
    </row>
    <row r="96" spans="1:7" ht="37.5">
      <c r="A96" s="29" t="s">
        <v>207</v>
      </c>
      <c r="B96" s="20" t="s">
        <v>208</v>
      </c>
      <c r="C96" s="4">
        <v>0</v>
      </c>
      <c r="D96" s="4"/>
      <c r="E96" s="4"/>
      <c r="F96" s="5">
        <f t="shared" si="1"/>
        <v>0</v>
      </c>
      <c r="G96" s="4">
        <v>0</v>
      </c>
    </row>
    <row r="97" spans="1:7" ht="37.5">
      <c r="A97" s="29" t="s">
        <v>209</v>
      </c>
      <c r="B97" s="20" t="s">
        <v>210</v>
      </c>
      <c r="C97" s="4">
        <v>0</v>
      </c>
      <c r="D97" s="4"/>
      <c r="E97" s="4"/>
      <c r="F97" s="5">
        <f t="shared" si="1"/>
        <v>0</v>
      </c>
      <c r="G97" s="4">
        <v>0</v>
      </c>
    </row>
    <row r="98" spans="1:7" ht="18.75">
      <c r="A98" s="29" t="s">
        <v>211</v>
      </c>
      <c r="B98" s="20" t="s">
        <v>212</v>
      </c>
      <c r="C98" s="4">
        <v>0</v>
      </c>
      <c r="D98" s="4"/>
      <c r="E98" s="4"/>
      <c r="F98" s="5">
        <f t="shared" si="1"/>
        <v>0</v>
      </c>
      <c r="G98" s="4">
        <v>0</v>
      </c>
    </row>
    <row r="99" spans="1:7" ht="18.75">
      <c r="A99" s="29" t="s">
        <v>213</v>
      </c>
      <c r="B99" s="20" t="s">
        <v>214</v>
      </c>
      <c r="C99" s="4">
        <v>0</v>
      </c>
      <c r="D99" s="4"/>
      <c r="E99" s="4"/>
      <c r="F99" s="5">
        <f t="shared" si="1"/>
        <v>0</v>
      </c>
      <c r="G99" s="4">
        <v>0</v>
      </c>
    </row>
    <row r="100" spans="1:7" ht="37.5">
      <c r="A100" s="29" t="s">
        <v>215</v>
      </c>
      <c r="B100" s="20" t="s">
        <v>216</v>
      </c>
      <c r="C100" s="278">
        <v>1000000</v>
      </c>
      <c r="D100" s="4"/>
      <c r="E100" s="4"/>
      <c r="F100" s="5">
        <f t="shared" si="1"/>
        <v>0</v>
      </c>
      <c r="G100" s="278">
        <v>1000000</v>
      </c>
    </row>
    <row r="101" spans="1:7" ht="18.75">
      <c r="A101" s="31" t="s">
        <v>217</v>
      </c>
      <c r="B101" s="24" t="s">
        <v>218</v>
      </c>
      <c r="C101" s="25">
        <f>SUM(C92:C100)</f>
        <v>1289000</v>
      </c>
      <c r="D101" s="25">
        <f>SUM(D92:D100)</f>
        <v>0</v>
      </c>
      <c r="E101" s="25">
        <f>SUM(E92:E100)</f>
        <v>0</v>
      </c>
      <c r="F101" s="25">
        <f>SUM(F92:F100)</f>
        <v>0</v>
      </c>
      <c r="G101" s="25">
        <f>SUM(G92:G100)</f>
        <v>1289000</v>
      </c>
    </row>
    <row r="102" spans="1:7" ht="19.5">
      <c r="A102" s="37" t="s">
        <v>219</v>
      </c>
      <c r="B102" s="38"/>
      <c r="C102" s="39">
        <f>C101+C91+C86</f>
        <v>47524000</v>
      </c>
      <c r="D102" s="39">
        <f>D101+D91+D86</f>
        <v>0</v>
      </c>
      <c r="E102" s="39">
        <f>E101+E91+E86</f>
        <v>0</v>
      </c>
      <c r="F102" s="39">
        <f>F101+F91+F86</f>
        <v>-10011104</v>
      </c>
      <c r="G102" s="39">
        <f>G101+G91+G86</f>
        <v>37512896</v>
      </c>
    </row>
    <row r="103" spans="1:7" ht="18.75">
      <c r="A103" s="42" t="s">
        <v>220</v>
      </c>
      <c r="B103" s="38" t="s">
        <v>221</v>
      </c>
      <c r="C103" s="39">
        <f>C25+C26+C51+C60+C77+C86+C91+C101</f>
        <v>334189319</v>
      </c>
      <c r="D103" s="39">
        <f>D25+D26+D51+D60+D77+D86+D91+D101</f>
        <v>0</v>
      </c>
      <c r="E103" s="39">
        <f>E25+E26+E51+E60+E77+E86+E91+E101</f>
        <v>0</v>
      </c>
      <c r="F103" s="39">
        <f>F25+F26+F51+F60+F77+F86+F91+F101</f>
        <v>-51455517</v>
      </c>
      <c r="G103" s="39">
        <f>G25+G26+G51+G60+G77+G86+G91+G101</f>
        <v>282733802</v>
      </c>
    </row>
    <row r="104" spans="1:7" ht="18.75">
      <c r="A104" s="29" t="s">
        <v>222</v>
      </c>
      <c r="B104" s="22" t="s">
        <v>223</v>
      </c>
      <c r="C104" s="29"/>
      <c r="D104" s="29"/>
      <c r="E104" s="29"/>
      <c r="F104" s="5">
        <f t="shared" si="1"/>
        <v>0</v>
      </c>
      <c r="G104" s="4">
        <v>0</v>
      </c>
    </row>
    <row r="105" spans="1:7" ht="37.5">
      <c r="A105" s="29" t="s">
        <v>224</v>
      </c>
      <c r="B105" s="22" t="s">
        <v>225</v>
      </c>
      <c r="C105" s="29"/>
      <c r="D105" s="29"/>
      <c r="E105" s="29"/>
      <c r="F105" s="5">
        <f t="shared" si="1"/>
        <v>0</v>
      </c>
      <c r="G105" s="4">
        <v>0</v>
      </c>
    </row>
    <row r="106" spans="1:7" ht="18.75">
      <c r="A106" s="29" t="s">
        <v>226</v>
      </c>
      <c r="B106" s="22" t="s">
        <v>227</v>
      </c>
      <c r="C106" s="29"/>
      <c r="D106" s="29"/>
      <c r="E106" s="29"/>
      <c r="F106" s="5">
        <f t="shared" si="1"/>
        <v>0</v>
      </c>
      <c r="G106" s="4">
        <v>0</v>
      </c>
    </row>
    <row r="107" spans="1:7" ht="37.5">
      <c r="A107" s="31" t="s">
        <v>228</v>
      </c>
      <c r="B107" s="27" t="s">
        <v>229</v>
      </c>
      <c r="C107" s="43">
        <f>SUM(C104:C106)</f>
        <v>0</v>
      </c>
      <c r="D107" s="43">
        <f>SUM(D104:D106)</f>
        <v>0</v>
      </c>
      <c r="E107" s="43">
        <f>SUM(E104:E106)</f>
        <v>0</v>
      </c>
      <c r="F107" s="43">
        <f>SUM(F104:F106)</f>
        <v>0</v>
      </c>
      <c r="G107" s="43">
        <f>SUM(G104:G106)</f>
        <v>0</v>
      </c>
    </row>
    <row r="108" spans="1:7" ht="18.75">
      <c r="A108" s="44" t="s">
        <v>230</v>
      </c>
      <c r="B108" s="22" t="s">
        <v>231</v>
      </c>
      <c r="C108" s="44"/>
      <c r="D108" s="44"/>
      <c r="E108" s="44"/>
      <c r="F108" s="5">
        <f t="shared" si="1"/>
        <v>0</v>
      </c>
      <c r="G108" s="4">
        <v>0</v>
      </c>
    </row>
    <row r="109" spans="1:7" ht="18.75">
      <c r="A109" s="44" t="s">
        <v>232</v>
      </c>
      <c r="B109" s="22" t="s">
        <v>233</v>
      </c>
      <c r="C109" s="44"/>
      <c r="D109" s="44"/>
      <c r="E109" s="44"/>
      <c r="F109" s="5">
        <f t="shared" si="1"/>
        <v>0</v>
      </c>
      <c r="G109" s="4">
        <v>0</v>
      </c>
    </row>
    <row r="110" spans="1:7" ht="18.75">
      <c r="A110" s="29" t="s">
        <v>234</v>
      </c>
      <c r="B110" s="22" t="s">
        <v>235</v>
      </c>
      <c r="C110" s="29"/>
      <c r="D110" s="29"/>
      <c r="E110" s="29"/>
      <c r="F110" s="5">
        <f t="shared" si="1"/>
        <v>0</v>
      </c>
      <c r="G110" s="4">
        <v>0</v>
      </c>
    </row>
    <row r="111" spans="1:7" ht="18.75">
      <c r="A111" s="29" t="s">
        <v>236</v>
      </c>
      <c r="B111" s="22" t="s">
        <v>237</v>
      </c>
      <c r="C111" s="29"/>
      <c r="D111" s="29"/>
      <c r="E111" s="29"/>
      <c r="F111" s="5">
        <f t="shared" si="1"/>
        <v>0</v>
      </c>
      <c r="G111" s="4">
        <v>0</v>
      </c>
    </row>
    <row r="112" spans="1:7" ht="18.75">
      <c r="A112" s="29" t="s">
        <v>238</v>
      </c>
      <c r="B112" s="22" t="s">
        <v>239</v>
      </c>
      <c r="C112" s="29"/>
      <c r="D112" s="29"/>
      <c r="E112" s="29"/>
      <c r="F112" s="5">
        <f t="shared" si="1"/>
        <v>0</v>
      </c>
      <c r="G112" s="4">
        <v>0</v>
      </c>
    </row>
    <row r="113" spans="1:7" ht="18.75">
      <c r="A113" s="29" t="s">
        <v>240</v>
      </c>
      <c r="B113" s="22" t="s">
        <v>241</v>
      </c>
      <c r="C113" s="29"/>
      <c r="D113" s="29"/>
      <c r="E113" s="29"/>
      <c r="F113" s="5">
        <f t="shared" si="1"/>
        <v>0</v>
      </c>
      <c r="G113" s="4">
        <v>0</v>
      </c>
    </row>
    <row r="114" spans="1:7" ht="18.75">
      <c r="A114" s="45" t="s">
        <v>242</v>
      </c>
      <c r="B114" s="27" t="s">
        <v>243</v>
      </c>
      <c r="C114" s="46">
        <f>SUM(C108:C112)</f>
        <v>0</v>
      </c>
      <c r="D114" s="46">
        <f>SUM(D108:D112)</f>
        <v>0</v>
      </c>
      <c r="E114" s="46">
        <f>SUM(E108:E112)</f>
        <v>0</v>
      </c>
      <c r="F114" s="46">
        <f>SUM(F108:F112)</f>
        <v>0</v>
      </c>
      <c r="G114" s="46">
        <f>SUM(G108:G113)</f>
        <v>0</v>
      </c>
    </row>
    <row r="115" spans="1:7" ht="18.75">
      <c r="A115" s="44" t="s">
        <v>244</v>
      </c>
      <c r="B115" s="22" t="s">
        <v>245</v>
      </c>
      <c r="C115" s="44"/>
      <c r="D115" s="44"/>
      <c r="E115" s="44"/>
      <c r="F115" s="5">
        <f t="shared" si="1"/>
        <v>0</v>
      </c>
      <c r="G115" s="4">
        <v>0</v>
      </c>
    </row>
    <row r="116" spans="1:7" ht="18.75">
      <c r="A116" s="44" t="s">
        <v>246</v>
      </c>
      <c r="B116" s="22" t="s">
        <v>247</v>
      </c>
      <c r="C116" s="19">
        <v>2461454</v>
      </c>
      <c r="D116" s="44"/>
      <c r="E116" s="44"/>
      <c r="F116" s="5">
        <f t="shared" si="1"/>
        <v>5334796</v>
      </c>
      <c r="G116" s="19">
        <v>7796250</v>
      </c>
    </row>
    <row r="117" spans="1:7" ht="18.75">
      <c r="A117" s="47" t="s">
        <v>248</v>
      </c>
      <c r="B117" s="48" t="s">
        <v>249</v>
      </c>
      <c r="C117" s="19"/>
      <c r="D117" s="44"/>
      <c r="E117" s="44"/>
      <c r="F117" s="5">
        <f t="shared" si="1"/>
        <v>0</v>
      </c>
      <c r="G117" s="4">
        <v>0</v>
      </c>
    </row>
    <row r="118" spans="1:7" ht="18.75">
      <c r="A118" s="44" t="s">
        <v>250</v>
      </c>
      <c r="B118" s="22" t="s">
        <v>251</v>
      </c>
      <c r="C118" s="44"/>
      <c r="D118" s="44"/>
      <c r="E118" s="44"/>
      <c r="F118" s="5">
        <f t="shared" si="1"/>
        <v>0</v>
      </c>
      <c r="G118" s="4">
        <v>0</v>
      </c>
    </row>
    <row r="119" spans="1:7" ht="18.75">
      <c r="A119" s="44" t="s">
        <v>252</v>
      </c>
      <c r="B119" s="22" t="s">
        <v>253</v>
      </c>
      <c r="C119" s="44"/>
      <c r="D119" s="44"/>
      <c r="E119" s="44"/>
      <c r="F119" s="5">
        <f t="shared" si="1"/>
        <v>0</v>
      </c>
      <c r="G119" s="4">
        <v>0</v>
      </c>
    </row>
    <row r="120" spans="1:7" ht="18.75">
      <c r="A120" s="44" t="s">
        <v>254</v>
      </c>
      <c r="B120" s="22" t="s">
        <v>255</v>
      </c>
      <c r="C120" s="44"/>
      <c r="D120" s="44"/>
      <c r="E120" s="44"/>
      <c r="F120" s="5">
        <f t="shared" si="1"/>
        <v>0</v>
      </c>
      <c r="G120" s="4">
        <v>0</v>
      </c>
    </row>
    <row r="121" spans="1:7" ht="18.75">
      <c r="A121" s="44" t="s">
        <v>256</v>
      </c>
      <c r="B121" s="22" t="s">
        <v>257</v>
      </c>
      <c r="C121" s="44"/>
      <c r="D121" s="44"/>
      <c r="E121" s="44"/>
      <c r="F121" s="5">
        <f t="shared" si="1"/>
        <v>0</v>
      </c>
      <c r="G121" s="4">
        <v>0</v>
      </c>
    </row>
    <row r="122" spans="1:7" ht="18.75">
      <c r="A122" s="44" t="s">
        <v>258</v>
      </c>
      <c r="B122" s="22" t="s">
        <v>259</v>
      </c>
      <c r="C122" s="44"/>
      <c r="D122" s="44"/>
      <c r="E122" s="44"/>
      <c r="F122" s="5">
        <f t="shared" si="1"/>
        <v>0</v>
      </c>
      <c r="G122" s="4">
        <v>0</v>
      </c>
    </row>
    <row r="123" spans="1:7" ht="18.75">
      <c r="A123" s="44" t="s">
        <v>260</v>
      </c>
      <c r="B123" s="22" t="s">
        <v>261</v>
      </c>
      <c r="C123" s="19">
        <f>C121+C122</f>
        <v>0</v>
      </c>
      <c r="D123" s="44"/>
      <c r="E123" s="44"/>
      <c r="F123" s="5">
        <f t="shared" si="1"/>
        <v>0</v>
      </c>
      <c r="G123" s="4">
        <v>0</v>
      </c>
    </row>
    <row r="124" spans="1:7" ht="18.75">
      <c r="A124" s="45" t="s">
        <v>262</v>
      </c>
      <c r="B124" s="27" t="s">
        <v>263</v>
      </c>
      <c r="C124" s="49">
        <f>C120+C119+C118+C117+C116+C115+C114+C107+C123</f>
        <v>2461454</v>
      </c>
      <c r="D124" s="49">
        <f>D120+D119+D118+D117+D116+D115+D114+D107+D123</f>
        <v>0</v>
      </c>
      <c r="E124" s="49">
        <f>E120+E119+E118+E117+E116+E115+E114+E107+E123</f>
        <v>0</v>
      </c>
      <c r="F124" s="49">
        <f>F120+F119+F118+F117+F116+F115+F114+F107+F123</f>
        <v>5334796</v>
      </c>
      <c r="G124" s="49">
        <f>G120+G119+G118+G117+G116+G115+G114+G107+G123</f>
        <v>7796250</v>
      </c>
    </row>
    <row r="125" spans="1:7" ht="18.75">
      <c r="A125" s="44" t="s">
        <v>264</v>
      </c>
      <c r="B125" s="22" t="s">
        <v>265</v>
      </c>
      <c r="C125" s="44"/>
      <c r="D125" s="44"/>
      <c r="E125" s="44"/>
      <c r="F125" s="5">
        <f t="shared" si="1"/>
        <v>0</v>
      </c>
      <c r="G125" s="4">
        <v>0</v>
      </c>
    </row>
    <row r="126" spans="1:7" ht="18.75">
      <c r="A126" s="29" t="s">
        <v>266</v>
      </c>
      <c r="B126" s="22" t="s">
        <v>267</v>
      </c>
      <c r="C126" s="29"/>
      <c r="D126" s="29"/>
      <c r="E126" s="29"/>
      <c r="F126" s="5">
        <f t="shared" si="1"/>
        <v>0</v>
      </c>
      <c r="G126" s="4">
        <v>0</v>
      </c>
    </row>
    <row r="127" spans="1:7" ht="18.75">
      <c r="A127" s="50" t="s">
        <v>268</v>
      </c>
      <c r="B127" s="51" t="s">
        <v>269</v>
      </c>
      <c r="C127" s="50"/>
      <c r="D127" s="44"/>
      <c r="E127" s="44"/>
      <c r="F127" s="5">
        <f t="shared" si="1"/>
        <v>0</v>
      </c>
      <c r="G127" s="4">
        <v>0</v>
      </c>
    </row>
    <row r="128" spans="1:7" ht="37.5">
      <c r="A128" s="29" t="s">
        <v>270</v>
      </c>
      <c r="B128" s="22" t="s">
        <v>271</v>
      </c>
      <c r="C128" s="44"/>
      <c r="D128" s="52"/>
      <c r="E128" s="44"/>
      <c r="F128" s="5">
        <f t="shared" si="1"/>
        <v>0</v>
      </c>
      <c r="G128" s="4">
        <v>0</v>
      </c>
    </row>
    <row r="129" spans="1:7" ht="18.75">
      <c r="A129" s="44" t="s">
        <v>272</v>
      </c>
      <c r="B129" s="22" t="s">
        <v>273</v>
      </c>
      <c r="C129" s="44"/>
      <c r="D129" s="52"/>
      <c r="E129" s="44"/>
      <c r="F129" s="5">
        <f t="shared" si="1"/>
        <v>0</v>
      </c>
      <c r="G129" s="4">
        <v>0</v>
      </c>
    </row>
    <row r="130" spans="1:7" ht="18.75">
      <c r="A130" s="45" t="s">
        <v>274</v>
      </c>
      <c r="B130" s="27" t="s">
        <v>275</v>
      </c>
      <c r="C130" s="46">
        <f>C127+C126+C125+C128+C129</f>
        <v>0</v>
      </c>
      <c r="D130" s="46">
        <f>D127+D126+D125+D128+D129</f>
        <v>0</v>
      </c>
      <c r="E130" s="46">
        <f>E127+E126+E125+E128+E129</f>
        <v>0</v>
      </c>
      <c r="F130" s="46">
        <f>F127+F126+F125+F128+F129</f>
        <v>0</v>
      </c>
      <c r="G130" s="46">
        <f>G127+G126+G125+G128+G129</f>
        <v>0</v>
      </c>
    </row>
    <row r="131" spans="1:7" ht="37.5">
      <c r="A131" s="29" t="s">
        <v>276</v>
      </c>
      <c r="B131" s="22" t="s">
        <v>277</v>
      </c>
      <c r="C131" s="46"/>
      <c r="D131" s="53"/>
      <c r="E131" s="46"/>
      <c r="F131" s="5">
        <f t="shared" si="1"/>
        <v>0</v>
      </c>
      <c r="G131" s="46">
        <v>0</v>
      </c>
    </row>
    <row r="132" spans="1:7" ht="18.75">
      <c r="A132" s="50" t="s">
        <v>278</v>
      </c>
      <c r="B132" s="22" t="s">
        <v>279</v>
      </c>
      <c r="C132" s="29"/>
      <c r="D132" s="54"/>
      <c r="E132" s="29"/>
      <c r="F132" s="5">
        <f t="shared" si="1"/>
        <v>0</v>
      </c>
      <c r="G132" s="4">
        <v>0</v>
      </c>
    </row>
    <row r="133" spans="1:7" ht="18.75">
      <c r="A133" s="55" t="s">
        <v>280</v>
      </c>
      <c r="B133" s="56" t="s">
        <v>281</v>
      </c>
      <c r="C133" s="57">
        <f>C132+C130+C124+C131</f>
        <v>2461454</v>
      </c>
      <c r="D133" s="57">
        <f>D132+D130+D124+D131</f>
        <v>0</v>
      </c>
      <c r="E133" s="57">
        <f>E132+E130+E124+E131</f>
        <v>0</v>
      </c>
      <c r="F133" s="57">
        <f>F132+F130+F124+F131</f>
        <v>5334796</v>
      </c>
      <c r="G133" s="57">
        <f>G132+G130+G124+G131</f>
        <v>7796250</v>
      </c>
    </row>
    <row r="134" spans="1:7" ht="18.75">
      <c r="A134" s="58" t="s">
        <v>12</v>
      </c>
      <c r="B134" s="59"/>
      <c r="C134" s="60">
        <f>C133+C103</f>
        <v>336650773</v>
      </c>
      <c r="D134" s="60">
        <f>D133+D103</f>
        <v>0</v>
      </c>
      <c r="E134" s="60">
        <f>E133+E103</f>
        <v>0</v>
      </c>
      <c r="F134" s="60">
        <f>F133+F103</f>
        <v>-46120721</v>
      </c>
      <c r="G134" s="60">
        <f>G133+G103</f>
        <v>290530052</v>
      </c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6" header="0.78749999999999998" footer="0.51180555555555551"/>
  <pageSetup paperSize="9" scale="57" firstPageNumber="0" orientation="portrait" r:id="rId1"/>
  <headerFooter alignWithMargins="0">
    <oddFooter>&amp;C
Módosítva az 6/2020. (VII.06.) és a 7/2020. (X.21.) önkormányzati rendelettel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view="pageLayout" topLeftCell="A91" zoomScaleNormal="100" zoomScaleSheetLayoutView="100" workbookViewId="0">
      <selection activeCell="G90" sqref="G90"/>
    </sheetView>
  </sheetViews>
  <sheetFormatPr defaultColWidth="11.5703125" defaultRowHeight="15"/>
  <cols>
    <col min="1" max="1" width="59" customWidth="1"/>
    <col min="2" max="2" width="9.42578125" bestFit="1" customWidth="1"/>
    <col min="3" max="3" width="15.7109375" customWidth="1"/>
    <col min="4" max="4" width="11" bestFit="1" customWidth="1"/>
    <col min="5" max="5" width="12.5703125" bestFit="1" customWidth="1"/>
    <col min="6" max="6" width="15.28515625" customWidth="1"/>
    <col min="7" max="7" width="15.7109375" customWidth="1"/>
  </cols>
  <sheetData>
    <row r="1" spans="1:7" ht="18.75">
      <c r="A1" s="61" t="s">
        <v>792</v>
      </c>
      <c r="B1" s="62"/>
      <c r="C1" s="62"/>
      <c r="D1" s="62"/>
      <c r="E1" s="62"/>
      <c r="F1" s="62"/>
      <c r="G1" s="62"/>
    </row>
    <row r="2" spans="1:7" ht="15" customHeight="1">
      <c r="A2" s="328" t="s">
        <v>763</v>
      </c>
      <c r="B2" s="328"/>
      <c r="C2" s="328"/>
      <c r="D2" s="328"/>
      <c r="E2" s="328"/>
      <c r="F2" s="328"/>
      <c r="G2" s="328"/>
    </row>
    <row r="3" spans="1:7" ht="15" customHeight="1">
      <c r="A3" s="329" t="s">
        <v>282</v>
      </c>
      <c r="B3" s="329"/>
      <c r="C3" s="329"/>
      <c r="D3" s="329"/>
      <c r="E3" s="329"/>
      <c r="F3" s="329"/>
      <c r="G3" s="329"/>
    </row>
    <row r="4" spans="1:7" ht="19.5">
      <c r="A4" s="63"/>
      <c r="B4" s="62"/>
      <c r="C4" s="62"/>
      <c r="D4" s="62"/>
      <c r="E4" s="62"/>
      <c r="F4" s="62"/>
      <c r="G4" s="62"/>
    </row>
    <row r="5" spans="1:7" ht="18.75">
      <c r="A5" s="62" t="s">
        <v>283</v>
      </c>
      <c r="B5" s="62"/>
      <c r="C5" s="62"/>
      <c r="D5" s="62"/>
      <c r="E5" s="62"/>
      <c r="F5" s="62"/>
      <c r="G5" s="62"/>
    </row>
    <row r="6" spans="1:7" ht="75">
      <c r="A6" s="64" t="s">
        <v>25</v>
      </c>
      <c r="B6" s="65" t="s">
        <v>284</v>
      </c>
      <c r="C6" s="307" t="s">
        <v>27</v>
      </c>
      <c r="D6" s="307" t="s">
        <v>28</v>
      </c>
      <c r="E6" s="307" t="s">
        <v>789</v>
      </c>
      <c r="F6" s="307" t="s">
        <v>786</v>
      </c>
      <c r="G6" s="308" t="s">
        <v>788</v>
      </c>
    </row>
    <row r="7" spans="1:7" ht="37.5">
      <c r="A7" s="66" t="s">
        <v>285</v>
      </c>
      <c r="B7" s="67" t="s">
        <v>286</v>
      </c>
      <c r="C7" s="68">
        <v>52190158</v>
      </c>
      <c r="D7" s="68"/>
      <c r="E7" s="68"/>
      <c r="F7" s="68">
        <f>G7-C7</f>
        <v>-27202313</v>
      </c>
      <c r="G7" s="68">
        <v>24987845</v>
      </c>
    </row>
    <row r="8" spans="1:7" ht="37.5">
      <c r="A8" s="48" t="s">
        <v>287</v>
      </c>
      <c r="B8" s="67" t="s">
        <v>288</v>
      </c>
      <c r="C8" s="68">
        <v>0</v>
      </c>
      <c r="D8" s="68"/>
      <c r="E8" s="68"/>
      <c r="F8" s="68">
        <f t="shared" ref="F8:F71" si="0">G8-C8</f>
        <v>0</v>
      </c>
      <c r="G8" s="68">
        <v>0</v>
      </c>
    </row>
    <row r="9" spans="1:7" ht="37.5">
      <c r="A9" s="48" t="s">
        <v>289</v>
      </c>
      <c r="B9" s="67" t="s">
        <v>290</v>
      </c>
      <c r="C9" s="68">
        <v>7546200</v>
      </c>
      <c r="D9" s="68"/>
      <c r="E9" s="68"/>
      <c r="F9" s="68">
        <f t="shared" si="0"/>
        <v>1101889</v>
      </c>
      <c r="G9" s="68">
        <v>8648089</v>
      </c>
    </row>
    <row r="10" spans="1:7" ht="37.5">
      <c r="A10" s="48" t="s">
        <v>291</v>
      </c>
      <c r="B10" s="67" t="s">
        <v>292</v>
      </c>
      <c r="C10" s="68">
        <v>1800000</v>
      </c>
      <c r="D10" s="68"/>
      <c r="E10" s="68"/>
      <c r="F10" s="68">
        <f t="shared" si="0"/>
        <v>203820</v>
      </c>
      <c r="G10" s="68">
        <v>2003820</v>
      </c>
    </row>
    <row r="11" spans="1:7" ht="37.5">
      <c r="A11" s="48" t="s">
        <v>293</v>
      </c>
      <c r="B11" s="67" t="s">
        <v>294</v>
      </c>
      <c r="C11" s="68">
        <v>0</v>
      </c>
      <c r="D11" s="68"/>
      <c r="E11" s="68"/>
      <c r="F11" s="68">
        <f t="shared" si="0"/>
        <v>8725850</v>
      </c>
      <c r="G11" s="68">
        <v>8725850</v>
      </c>
    </row>
    <row r="12" spans="1:7" ht="18.75">
      <c r="A12" s="48" t="s">
        <v>295</v>
      </c>
      <c r="B12" s="67" t="s">
        <v>296</v>
      </c>
      <c r="C12" s="68">
        <v>0</v>
      </c>
      <c r="D12" s="68"/>
      <c r="E12" s="68"/>
      <c r="F12" s="68">
        <f t="shared" si="0"/>
        <v>276800</v>
      </c>
      <c r="G12" s="68">
        <v>276800</v>
      </c>
    </row>
    <row r="13" spans="1:7" ht="18.75">
      <c r="A13" s="69" t="s">
        <v>297</v>
      </c>
      <c r="B13" s="70" t="s">
        <v>298</v>
      </c>
      <c r="C13" s="71">
        <f>SUM(C7:C12)</f>
        <v>61536358</v>
      </c>
      <c r="D13" s="71">
        <f>SUM(D7:D12)</f>
        <v>0</v>
      </c>
      <c r="E13" s="71">
        <f>SUM(E7:E12)</f>
        <v>0</v>
      </c>
      <c r="F13" s="71">
        <f>SUM(F7:F12)</f>
        <v>-16893954</v>
      </c>
      <c r="G13" s="71">
        <f>SUM(G7:G12)</f>
        <v>44642404</v>
      </c>
    </row>
    <row r="14" spans="1:7" ht="18.75">
      <c r="A14" s="48" t="s">
        <v>299</v>
      </c>
      <c r="B14" s="67" t="s">
        <v>300</v>
      </c>
      <c r="C14" s="68">
        <v>0</v>
      </c>
      <c r="D14" s="68"/>
      <c r="E14" s="68"/>
      <c r="F14" s="68">
        <f t="shared" si="0"/>
        <v>0</v>
      </c>
      <c r="G14" s="68">
        <v>0</v>
      </c>
    </row>
    <row r="15" spans="1:7" ht="37.5">
      <c r="A15" s="48" t="s">
        <v>301</v>
      </c>
      <c r="B15" s="67" t="s">
        <v>302</v>
      </c>
      <c r="C15" s="68">
        <v>0</v>
      </c>
      <c r="D15" s="68"/>
      <c r="E15" s="68"/>
      <c r="F15" s="68">
        <f t="shared" si="0"/>
        <v>0</v>
      </c>
      <c r="G15" s="68">
        <v>0</v>
      </c>
    </row>
    <row r="16" spans="1:7" ht="37.5">
      <c r="A16" s="48" t="s">
        <v>303</v>
      </c>
      <c r="B16" s="67" t="s">
        <v>304</v>
      </c>
      <c r="C16" s="68">
        <v>0</v>
      </c>
      <c r="D16" s="68"/>
      <c r="E16" s="68"/>
      <c r="F16" s="68">
        <f t="shared" si="0"/>
        <v>0</v>
      </c>
      <c r="G16" s="68">
        <v>0</v>
      </c>
    </row>
    <row r="17" spans="1:7" ht="37.5">
      <c r="A17" s="48" t="s">
        <v>305</v>
      </c>
      <c r="B17" s="67" t="s">
        <v>306</v>
      </c>
      <c r="C17" s="68">
        <v>0</v>
      </c>
      <c r="D17" s="68"/>
      <c r="E17" s="68"/>
      <c r="F17" s="68">
        <f t="shared" si="0"/>
        <v>0</v>
      </c>
      <c r="G17" s="68">
        <v>0</v>
      </c>
    </row>
    <row r="18" spans="1:7" ht="37.5">
      <c r="A18" s="48" t="s">
        <v>307</v>
      </c>
      <c r="B18" s="67" t="s">
        <v>308</v>
      </c>
      <c r="C18" s="68">
        <v>15519600</v>
      </c>
      <c r="D18" s="68"/>
      <c r="E18" s="68"/>
      <c r="F18" s="68">
        <f t="shared" si="0"/>
        <v>1775308</v>
      </c>
      <c r="G18" s="68">
        <v>17294908</v>
      </c>
    </row>
    <row r="19" spans="1:7" ht="37.5">
      <c r="A19" s="69" t="s">
        <v>309</v>
      </c>
      <c r="B19" s="70" t="s">
        <v>310</v>
      </c>
      <c r="C19" s="71">
        <f>C18+C17+C16+C15+C14+C13</f>
        <v>77055958</v>
      </c>
      <c r="D19" s="71">
        <f>D18+D17+D16+D15+D14+D13</f>
        <v>0</v>
      </c>
      <c r="E19" s="71">
        <f>E18+E17+E16+E15+E14+E13</f>
        <v>0</v>
      </c>
      <c r="F19" s="71">
        <f>F18+F17+F16+F15+F14+F13</f>
        <v>-15118646</v>
      </c>
      <c r="G19" s="71">
        <f>G18+G17+G16+G15+G14+G13</f>
        <v>61937312</v>
      </c>
    </row>
    <row r="20" spans="1:7" ht="18.75">
      <c r="A20" s="48" t="s">
        <v>311</v>
      </c>
      <c r="B20" s="67" t="s">
        <v>312</v>
      </c>
      <c r="C20" s="68">
        <v>0</v>
      </c>
      <c r="D20" s="68"/>
      <c r="E20" s="68"/>
      <c r="F20" s="68">
        <f t="shared" si="0"/>
        <v>0</v>
      </c>
      <c r="G20" s="68">
        <v>0</v>
      </c>
    </row>
    <row r="21" spans="1:7" ht="18.75">
      <c r="A21" s="48" t="s">
        <v>313</v>
      </c>
      <c r="B21" s="67" t="s">
        <v>314</v>
      </c>
      <c r="C21" s="68">
        <v>0</v>
      </c>
      <c r="D21" s="68"/>
      <c r="E21" s="68"/>
      <c r="F21" s="68">
        <f t="shared" si="0"/>
        <v>0</v>
      </c>
      <c r="G21" s="68">
        <v>0</v>
      </c>
    </row>
    <row r="22" spans="1:7" ht="18.75">
      <c r="A22" s="69" t="s">
        <v>315</v>
      </c>
      <c r="B22" s="70" t="s">
        <v>316</v>
      </c>
      <c r="C22" s="71">
        <f>SUM(C20:C21)</f>
        <v>0</v>
      </c>
      <c r="D22" s="71">
        <f>SUM(D20:D21)</f>
        <v>0</v>
      </c>
      <c r="E22" s="71">
        <f>SUM(E20:E21)</f>
        <v>0</v>
      </c>
      <c r="F22" s="71">
        <f>SUM(F20:F21)</f>
        <v>0</v>
      </c>
      <c r="G22" s="71">
        <f>SUM(G20:G21)</f>
        <v>0</v>
      </c>
    </row>
    <row r="23" spans="1:7" ht="18.75">
      <c r="A23" s="48" t="s">
        <v>317</v>
      </c>
      <c r="B23" s="67" t="s">
        <v>318</v>
      </c>
      <c r="C23" s="68">
        <v>0</v>
      </c>
      <c r="D23" s="68"/>
      <c r="E23" s="68"/>
      <c r="F23" s="68">
        <f t="shared" si="0"/>
        <v>0</v>
      </c>
      <c r="G23" s="68">
        <v>0</v>
      </c>
    </row>
    <row r="24" spans="1:7" ht="18.75">
      <c r="A24" s="48" t="s">
        <v>319</v>
      </c>
      <c r="B24" s="67" t="s">
        <v>320</v>
      </c>
      <c r="C24" s="68">
        <v>0</v>
      </c>
      <c r="D24" s="68"/>
      <c r="E24" s="68"/>
      <c r="F24" s="68">
        <f t="shared" si="0"/>
        <v>0</v>
      </c>
      <c r="G24" s="68">
        <v>0</v>
      </c>
    </row>
    <row r="25" spans="1:7" ht="18.75">
      <c r="A25" s="48" t="s">
        <v>321</v>
      </c>
      <c r="B25" s="67" t="s">
        <v>322</v>
      </c>
      <c r="C25" s="68">
        <v>53923000</v>
      </c>
      <c r="D25" s="68"/>
      <c r="E25" s="68"/>
      <c r="F25" s="68">
        <f t="shared" si="0"/>
        <v>2290027</v>
      </c>
      <c r="G25" s="68">
        <v>56213027</v>
      </c>
    </row>
    <row r="26" spans="1:7" ht="18.75">
      <c r="A26" s="48" t="s">
        <v>323</v>
      </c>
      <c r="B26" s="67" t="s">
        <v>324</v>
      </c>
      <c r="C26" s="68">
        <v>60000000</v>
      </c>
      <c r="D26" s="68"/>
      <c r="E26" s="68"/>
      <c r="F26" s="68">
        <f t="shared" si="0"/>
        <v>-9424099</v>
      </c>
      <c r="G26" s="68">
        <v>50575901</v>
      </c>
    </row>
    <row r="27" spans="1:7" ht="18.75">
      <c r="A27" s="48" t="s">
        <v>325</v>
      </c>
      <c r="B27" s="67" t="s">
        <v>326</v>
      </c>
      <c r="C27" s="68">
        <v>0</v>
      </c>
      <c r="D27" s="68"/>
      <c r="E27" s="68"/>
      <c r="F27" s="68">
        <f t="shared" si="0"/>
        <v>0</v>
      </c>
      <c r="G27" s="68">
        <v>0</v>
      </c>
    </row>
    <row r="28" spans="1:7" ht="18.75">
      <c r="A28" s="48" t="s">
        <v>327</v>
      </c>
      <c r="B28" s="67" t="s">
        <v>328</v>
      </c>
      <c r="C28" s="68">
        <v>0</v>
      </c>
      <c r="D28" s="68"/>
      <c r="E28" s="68"/>
      <c r="F28" s="68">
        <f t="shared" si="0"/>
        <v>0</v>
      </c>
      <c r="G28" s="68">
        <v>0</v>
      </c>
    </row>
    <row r="29" spans="1:7" ht="18.75">
      <c r="A29" s="48" t="s">
        <v>329</v>
      </c>
      <c r="B29" s="67" t="s">
        <v>330</v>
      </c>
      <c r="C29" s="68">
        <v>1433000</v>
      </c>
      <c r="D29" s="68"/>
      <c r="E29" s="68"/>
      <c r="F29" s="68">
        <f t="shared" si="0"/>
        <v>-1433000</v>
      </c>
      <c r="G29" s="68">
        <v>0</v>
      </c>
    </row>
    <row r="30" spans="1:7" ht="18.75">
      <c r="A30" s="48" t="s">
        <v>331</v>
      </c>
      <c r="B30" s="67" t="s">
        <v>332</v>
      </c>
      <c r="C30" s="68">
        <v>40000000</v>
      </c>
      <c r="D30" s="68"/>
      <c r="E30" s="68"/>
      <c r="F30" s="68">
        <f t="shared" si="0"/>
        <v>-26295107</v>
      </c>
      <c r="G30" s="68">
        <v>13704893</v>
      </c>
    </row>
    <row r="31" spans="1:7" ht="18.75">
      <c r="A31" s="69" t="s">
        <v>333</v>
      </c>
      <c r="B31" s="70" t="s">
        <v>334</v>
      </c>
      <c r="C31" s="71">
        <f>SUM(C26:C30)</f>
        <v>101433000</v>
      </c>
      <c r="D31" s="71">
        <f>SUM(D26:D30)</f>
        <v>0</v>
      </c>
      <c r="E31" s="71">
        <f>SUM(E26:E30)</f>
        <v>0</v>
      </c>
      <c r="F31" s="71">
        <f>SUM(F26:F30)</f>
        <v>-37152206</v>
      </c>
      <c r="G31" s="71">
        <f>SUM(G26:G30)</f>
        <v>64280794</v>
      </c>
    </row>
    <row r="32" spans="1:7" ht="18.75">
      <c r="A32" s="48" t="s">
        <v>335</v>
      </c>
      <c r="B32" s="67" t="s">
        <v>336</v>
      </c>
      <c r="C32" s="68">
        <v>200000</v>
      </c>
      <c r="D32" s="68"/>
      <c r="E32" s="68"/>
      <c r="F32" s="68">
        <f t="shared" si="0"/>
        <v>934030</v>
      </c>
      <c r="G32" s="68">
        <v>1134030</v>
      </c>
    </row>
    <row r="33" spans="1:7" ht="18.75">
      <c r="A33" s="69" t="s">
        <v>337</v>
      </c>
      <c r="B33" s="70" t="s">
        <v>338</v>
      </c>
      <c r="C33" s="71">
        <f>C32+C31+C25+C24+C23+C22</f>
        <v>155556000</v>
      </c>
      <c r="D33" s="71">
        <f>D32+D31+D25+D24+D23+D22</f>
        <v>0</v>
      </c>
      <c r="E33" s="71">
        <f>E32+E31+E25+E24+E23+E22</f>
        <v>0</v>
      </c>
      <c r="F33" s="71">
        <f>F32+F31+F25+F24+F23+F22</f>
        <v>-33928149</v>
      </c>
      <c r="G33" s="71">
        <f>G32+G31+G25+G24+G23+G22</f>
        <v>121627851</v>
      </c>
    </row>
    <row r="34" spans="1:7" ht="18.75">
      <c r="A34" s="72" t="s">
        <v>339</v>
      </c>
      <c r="B34" s="67" t="s">
        <v>340</v>
      </c>
      <c r="C34" s="68">
        <v>200000</v>
      </c>
      <c r="D34" s="68"/>
      <c r="E34" s="68"/>
      <c r="F34" s="68">
        <f t="shared" si="0"/>
        <v>0</v>
      </c>
      <c r="G34" s="68">
        <v>200000</v>
      </c>
    </row>
    <row r="35" spans="1:7" ht="18.75">
      <c r="A35" s="72" t="s">
        <v>341</v>
      </c>
      <c r="B35" s="67" t="s">
        <v>342</v>
      </c>
      <c r="C35" s="68">
        <v>16000000</v>
      </c>
      <c r="D35" s="68"/>
      <c r="E35" s="68"/>
      <c r="F35" s="68">
        <f t="shared" si="0"/>
        <v>-5677115</v>
      </c>
      <c r="G35" s="68">
        <v>10322885</v>
      </c>
    </row>
    <row r="36" spans="1:7" ht="18.75">
      <c r="A36" s="72" t="s">
        <v>343</v>
      </c>
      <c r="B36" s="67" t="s">
        <v>344</v>
      </c>
      <c r="C36" s="68"/>
      <c r="D36" s="68"/>
      <c r="E36" s="68"/>
      <c r="F36" s="68">
        <f t="shared" si="0"/>
        <v>0</v>
      </c>
      <c r="G36" s="68">
        <v>0</v>
      </c>
    </row>
    <row r="37" spans="1:7" ht="18.75">
      <c r="A37" s="72" t="s">
        <v>345</v>
      </c>
      <c r="B37" s="67" t="s">
        <v>346</v>
      </c>
      <c r="C37" s="68">
        <v>500000</v>
      </c>
      <c r="D37" s="68"/>
      <c r="E37" s="68"/>
      <c r="F37" s="68">
        <f t="shared" si="0"/>
        <v>436158</v>
      </c>
      <c r="G37" s="68">
        <v>936158</v>
      </c>
    </row>
    <row r="38" spans="1:7" ht="18.75">
      <c r="A38" s="72" t="s">
        <v>347</v>
      </c>
      <c r="B38" s="67" t="s">
        <v>348</v>
      </c>
      <c r="C38" s="68">
        <v>4600000</v>
      </c>
      <c r="D38" s="68"/>
      <c r="E38" s="68"/>
      <c r="F38" s="68">
        <f t="shared" si="0"/>
        <v>104252</v>
      </c>
      <c r="G38" s="68">
        <v>4704252</v>
      </c>
    </row>
    <row r="39" spans="1:7" ht="18.75">
      <c r="A39" s="72" t="s">
        <v>349</v>
      </c>
      <c r="B39" s="67" t="s">
        <v>350</v>
      </c>
      <c r="C39" s="68">
        <v>5500000</v>
      </c>
      <c r="D39" s="68"/>
      <c r="E39" s="68"/>
      <c r="F39" s="68">
        <f t="shared" si="0"/>
        <v>-1357183</v>
      </c>
      <c r="G39" s="68">
        <v>4142817</v>
      </c>
    </row>
    <row r="40" spans="1:7" ht="18.75">
      <c r="A40" s="72" t="s">
        <v>351</v>
      </c>
      <c r="B40" s="67" t="s">
        <v>352</v>
      </c>
      <c r="C40" s="68"/>
      <c r="D40" s="68"/>
      <c r="E40" s="68"/>
      <c r="F40" s="68">
        <f t="shared" si="0"/>
        <v>0</v>
      </c>
      <c r="G40" s="68">
        <v>0</v>
      </c>
    </row>
    <row r="41" spans="1:7" ht="37.5">
      <c r="A41" s="72" t="s">
        <v>353</v>
      </c>
      <c r="B41" s="67" t="s">
        <v>354</v>
      </c>
      <c r="C41" s="68"/>
      <c r="D41" s="68"/>
      <c r="E41" s="68"/>
      <c r="F41" s="68">
        <f t="shared" si="0"/>
        <v>0</v>
      </c>
      <c r="G41" s="68"/>
    </row>
    <row r="42" spans="1:7" ht="37.5">
      <c r="A42" s="72" t="s">
        <v>355</v>
      </c>
      <c r="B42" s="67" t="s">
        <v>356</v>
      </c>
      <c r="C42" s="68"/>
      <c r="D42" s="68"/>
      <c r="E42" s="68"/>
      <c r="F42" s="68">
        <f t="shared" si="0"/>
        <v>238</v>
      </c>
      <c r="G42" s="68">
        <v>238</v>
      </c>
    </row>
    <row r="43" spans="1:7" ht="37.5">
      <c r="A43" s="73" t="s">
        <v>357</v>
      </c>
      <c r="B43" s="70" t="s">
        <v>358</v>
      </c>
      <c r="C43" s="71">
        <f>C41+C42</f>
        <v>0</v>
      </c>
      <c r="D43" s="71">
        <f>D41+D42</f>
        <v>0</v>
      </c>
      <c r="E43" s="71">
        <f>E41+E42</f>
        <v>0</v>
      </c>
      <c r="F43" s="71">
        <f>F41+F42</f>
        <v>238</v>
      </c>
      <c r="G43" s="71">
        <f>G41+G42</f>
        <v>238</v>
      </c>
    </row>
    <row r="44" spans="1:7" ht="37.5">
      <c r="A44" s="72" t="s">
        <v>359</v>
      </c>
      <c r="B44" s="67" t="s">
        <v>360</v>
      </c>
      <c r="C44" s="68"/>
      <c r="D44" s="68"/>
      <c r="E44" s="68"/>
      <c r="F44" s="68">
        <f t="shared" si="0"/>
        <v>0</v>
      </c>
      <c r="G44" s="68"/>
    </row>
    <row r="45" spans="1:7" ht="18.75">
      <c r="A45" s="72" t="s">
        <v>361</v>
      </c>
      <c r="B45" s="67" t="s">
        <v>362</v>
      </c>
      <c r="C45" s="68"/>
      <c r="D45" s="68"/>
      <c r="E45" s="68"/>
      <c r="F45" s="68">
        <f t="shared" si="0"/>
        <v>0</v>
      </c>
      <c r="G45" s="68"/>
    </row>
    <row r="46" spans="1:7" ht="18.75">
      <c r="A46" s="73" t="s">
        <v>363</v>
      </c>
      <c r="B46" s="70" t="s">
        <v>364</v>
      </c>
      <c r="C46" s="71">
        <f>C44+C45</f>
        <v>0</v>
      </c>
      <c r="D46" s="71">
        <f>D44+D45</f>
        <v>0</v>
      </c>
      <c r="E46" s="71">
        <f>E44+E45</f>
        <v>0</v>
      </c>
      <c r="F46" s="71">
        <f>F44+F45</f>
        <v>0</v>
      </c>
      <c r="G46" s="71">
        <f>G44+G45</f>
        <v>0</v>
      </c>
    </row>
    <row r="47" spans="1:7" s="74" customFormat="1" ht="18.75">
      <c r="A47" s="72" t="s">
        <v>365</v>
      </c>
      <c r="B47" s="67" t="s">
        <v>366</v>
      </c>
      <c r="C47" s="68"/>
      <c r="D47" s="68"/>
      <c r="E47" s="68"/>
      <c r="F47" s="68">
        <f t="shared" si="0"/>
        <v>0</v>
      </c>
      <c r="G47" s="68"/>
    </row>
    <row r="48" spans="1:7" ht="18.75">
      <c r="A48" s="72" t="s">
        <v>367</v>
      </c>
      <c r="B48" s="67" t="s">
        <v>368</v>
      </c>
      <c r="C48" s="68">
        <v>0</v>
      </c>
      <c r="D48" s="68"/>
      <c r="E48" s="68"/>
      <c r="F48" s="68">
        <f t="shared" si="0"/>
        <v>20639</v>
      </c>
      <c r="G48" s="68">
        <v>20639</v>
      </c>
    </row>
    <row r="49" spans="1:7" ht="18.75">
      <c r="A49" s="73" t="s">
        <v>369</v>
      </c>
      <c r="B49" s="70" t="s">
        <v>370</v>
      </c>
      <c r="C49" s="71">
        <f>C34+C35+C36+C37+C38+C39+C40+C43+C46+C47+C48</f>
        <v>26800000</v>
      </c>
      <c r="D49" s="71">
        <f>D34+D35+D36+D37+D38+D39+D40+D43+D46+D47+D48</f>
        <v>0</v>
      </c>
      <c r="E49" s="71">
        <f>E34+E35+E36+E37+E38+E39+E40+E43+E46+E47+E48</f>
        <v>0</v>
      </c>
      <c r="F49" s="71">
        <f>F34+F35+F36+F37+F38+F39+F40+F43+F46+F47+F48</f>
        <v>-6473011</v>
      </c>
      <c r="G49" s="71">
        <f>G34+G35+G36+G37+G38+G39+G40+G43+G46+G47+G48</f>
        <v>20326989</v>
      </c>
    </row>
    <row r="50" spans="1:7" ht="37.5">
      <c r="A50" s="72" t="s">
        <v>371</v>
      </c>
      <c r="B50" s="67" t="s">
        <v>372</v>
      </c>
      <c r="C50" s="68">
        <v>0</v>
      </c>
      <c r="D50" s="68"/>
      <c r="E50" s="68"/>
      <c r="F50" s="68">
        <f t="shared" si="0"/>
        <v>0</v>
      </c>
      <c r="G50" s="68">
        <f>SUM(C50:E50)</f>
        <v>0</v>
      </c>
    </row>
    <row r="51" spans="1:7" ht="37.5">
      <c r="A51" s="72" t="s">
        <v>373</v>
      </c>
      <c r="B51" s="67" t="s">
        <v>374</v>
      </c>
      <c r="C51" s="68"/>
      <c r="D51" s="68"/>
      <c r="E51" s="68"/>
      <c r="F51" s="68">
        <f t="shared" si="0"/>
        <v>0</v>
      </c>
      <c r="G51" s="68"/>
    </row>
    <row r="52" spans="1:7" ht="43.5" customHeight="1">
      <c r="A52" s="72" t="s">
        <v>375</v>
      </c>
      <c r="B52" s="67" t="s">
        <v>376</v>
      </c>
      <c r="C52" s="68"/>
      <c r="D52" s="68"/>
      <c r="E52" s="68"/>
      <c r="F52" s="68">
        <f t="shared" si="0"/>
        <v>0</v>
      </c>
      <c r="G52" s="68"/>
    </row>
    <row r="53" spans="1:7" ht="37.5">
      <c r="A53" s="48" t="s">
        <v>377</v>
      </c>
      <c r="B53" s="67" t="s">
        <v>378</v>
      </c>
      <c r="C53" s="68">
        <v>62500</v>
      </c>
      <c r="D53" s="68"/>
      <c r="E53" s="68"/>
      <c r="F53" s="68">
        <f t="shared" si="0"/>
        <v>0</v>
      </c>
      <c r="G53" s="68">
        <f>SUM(C53:E53)</f>
        <v>62500</v>
      </c>
    </row>
    <row r="54" spans="1:7" ht="18.75">
      <c r="A54" s="72" t="s">
        <v>379</v>
      </c>
      <c r="B54" s="67" t="s">
        <v>380</v>
      </c>
      <c r="C54" s="68">
        <v>0</v>
      </c>
      <c r="D54" s="68"/>
      <c r="E54" s="68"/>
      <c r="F54" s="68">
        <f t="shared" si="0"/>
        <v>0</v>
      </c>
      <c r="G54" s="68">
        <f>SUM(C54:E54)</f>
        <v>0</v>
      </c>
    </row>
    <row r="55" spans="1:7" ht="18.75">
      <c r="A55" s="69" t="s">
        <v>381</v>
      </c>
      <c r="B55" s="70" t="s">
        <v>382</v>
      </c>
      <c r="C55" s="71">
        <f>SUM(C50:C54)</f>
        <v>62500</v>
      </c>
      <c r="D55" s="71">
        <f>SUM(D50:D54)</f>
        <v>0</v>
      </c>
      <c r="E55" s="71">
        <f>SUM(E50:E54)</f>
        <v>0</v>
      </c>
      <c r="F55" s="71">
        <f>SUM(F50:F54)</f>
        <v>0</v>
      </c>
      <c r="G55" s="71">
        <f>SUM(G50:G54)</f>
        <v>62500</v>
      </c>
    </row>
    <row r="56" spans="1:7" ht="19.5">
      <c r="A56" s="75" t="s">
        <v>172</v>
      </c>
      <c r="B56" s="76"/>
      <c r="C56" s="77">
        <f>C55+C49+C33+C19</f>
        <v>259474458</v>
      </c>
      <c r="D56" s="77">
        <f>D55+D49+D33+D19</f>
        <v>0</v>
      </c>
      <c r="E56" s="77">
        <f>E55+E49+E33+E19</f>
        <v>0</v>
      </c>
      <c r="F56" s="77">
        <f>F55+F49+F33+F19</f>
        <v>-55519806</v>
      </c>
      <c r="G56" s="77">
        <f>G55+G49+G33+G19</f>
        <v>203954652</v>
      </c>
    </row>
    <row r="57" spans="1:7" ht="18.75">
      <c r="A57" s="48" t="s">
        <v>383</v>
      </c>
      <c r="B57" s="67" t="s">
        <v>384</v>
      </c>
      <c r="C57" s="68">
        <v>0</v>
      </c>
      <c r="D57" s="68"/>
      <c r="E57" s="68"/>
      <c r="F57" s="68">
        <f t="shared" si="0"/>
        <v>0</v>
      </c>
      <c r="G57" s="68">
        <v>0</v>
      </c>
    </row>
    <row r="58" spans="1:7" ht="37.5">
      <c r="A58" s="48" t="s">
        <v>385</v>
      </c>
      <c r="B58" s="67" t="s">
        <v>386</v>
      </c>
      <c r="C58" s="68">
        <v>0</v>
      </c>
      <c r="D58" s="68"/>
      <c r="E58" s="68"/>
      <c r="F58" s="68">
        <f t="shared" si="0"/>
        <v>0</v>
      </c>
      <c r="G58" s="68">
        <v>0</v>
      </c>
    </row>
    <row r="59" spans="1:7" ht="37.5">
      <c r="A59" s="48" t="s">
        <v>387</v>
      </c>
      <c r="B59" s="67" t="s">
        <v>388</v>
      </c>
      <c r="C59" s="68">
        <v>0</v>
      </c>
      <c r="D59" s="68"/>
      <c r="E59" s="68"/>
      <c r="F59" s="68">
        <f t="shared" si="0"/>
        <v>0</v>
      </c>
      <c r="G59" s="68">
        <v>0</v>
      </c>
    </row>
    <row r="60" spans="1:7" ht="37.5">
      <c r="A60" s="48" t="s">
        <v>389</v>
      </c>
      <c r="B60" s="67" t="s">
        <v>390</v>
      </c>
      <c r="C60" s="68">
        <v>0</v>
      </c>
      <c r="D60" s="68"/>
      <c r="E60" s="68"/>
      <c r="F60" s="68">
        <f t="shared" si="0"/>
        <v>0</v>
      </c>
      <c r="G60" s="68">
        <v>0</v>
      </c>
    </row>
    <row r="61" spans="1:7" ht="37.5">
      <c r="A61" s="48" t="s">
        <v>391</v>
      </c>
      <c r="B61" s="67" t="s">
        <v>392</v>
      </c>
      <c r="C61" s="68">
        <v>0</v>
      </c>
      <c r="D61" s="68"/>
      <c r="E61" s="68"/>
      <c r="F61" s="68">
        <f t="shared" si="0"/>
        <v>8168561</v>
      </c>
      <c r="G61" s="68">
        <v>8168561</v>
      </c>
    </row>
    <row r="62" spans="1:7" ht="37.5">
      <c r="A62" s="69" t="s">
        <v>393</v>
      </c>
      <c r="B62" s="70" t="s">
        <v>394</v>
      </c>
      <c r="C62" s="71">
        <f>SUM(C57:C61)</f>
        <v>0</v>
      </c>
      <c r="D62" s="71">
        <f>SUM(D57:D61)</f>
        <v>0</v>
      </c>
      <c r="E62" s="71">
        <f>SUM(E57:E61)</f>
        <v>0</v>
      </c>
      <c r="F62" s="71">
        <f>SUM(F57:F61)</f>
        <v>8168561</v>
      </c>
      <c r="G62" s="71">
        <f>SUM(G57:G61)</f>
        <v>8168561</v>
      </c>
    </row>
    <row r="63" spans="1:7" ht="18.75">
      <c r="A63" s="72" t="s">
        <v>395</v>
      </c>
      <c r="B63" s="67" t="s">
        <v>396</v>
      </c>
      <c r="C63" s="68">
        <v>0</v>
      </c>
      <c r="D63" s="68"/>
      <c r="E63" s="68"/>
      <c r="F63" s="68">
        <f t="shared" si="0"/>
        <v>0</v>
      </c>
      <c r="G63" s="68">
        <v>0</v>
      </c>
    </row>
    <row r="64" spans="1:7" ht="18.75">
      <c r="A64" s="72" t="s">
        <v>397</v>
      </c>
      <c r="B64" s="67" t="s">
        <v>398</v>
      </c>
      <c r="C64" s="68">
        <v>15000000</v>
      </c>
      <c r="D64" s="68"/>
      <c r="E64" s="68"/>
      <c r="F64" s="68">
        <f t="shared" si="0"/>
        <v>-2108937</v>
      </c>
      <c r="G64" s="68">
        <v>12891063</v>
      </c>
    </row>
    <row r="65" spans="1:7" ht="18.75">
      <c r="A65" s="72" t="s">
        <v>399</v>
      </c>
      <c r="B65" s="67" t="s">
        <v>400</v>
      </c>
      <c r="C65" s="68">
        <v>0</v>
      </c>
      <c r="D65" s="68"/>
      <c r="E65" s="68"/>
      <c r="F65" s="68">
        <f t="shared" si="0"/>
        <v>0</v>
      </c>
      <c r="G65" s="68">
        <v>0</v>
      </c>
    </row>
    <row r="66" spans="1:7" ht="18.75">
      <c r="A66" s="72" t="s">
        <v>401</v>
      </c>
      <c r="B66" s="67" t="s">
        <v>402</v>
      </c>
      <c r="C66" s="68">
        <v>0</v>
      </c>
      <c r="D66" s="68"/>
      <c r="E66" s="68"/>
      <c r="F66" s="68">
        <f t="shared" si="0"/>
        <v>0</v>
      </c>
      <c r="G66" s="68">
        <v>0</v>
      </c>
    </row>
    <row r="67" spans="1:7" ht="18.75">
      <c r="A67" s="72" t="s">
        <v>403</v>
      </c>
      <c r="B67" s="67" t="s">
        <v>404</v>
      </c>
      <c r="C67" s="68">
        <v>0</v>
      </c>
      <c r="D67" s="68"/>
      <c r="E67" s="68"/>
      <c r="F67" s="68">
        <f t="shared" si="0"/>
        <v>0</v>
      </c>
      <c r="G67" s="68">
        <v>0</v>
      </c>
    </row>
    <row r="68" spans="1:7" ht="18.75">
      <c r="A68" s="69" t="s">
        <v>405</v>
      </c>
      <c r="B68" s="70" t="s">
        <v>406</v>
      </c>
      <c r="C68" s="71">
        <f>SUM(C63:C67)</f>
        <v>15000000</v>
      </c>
      <c r="D68" s="71">
        <f>SUM(D63:D67)</f>
        <v>0</v>
      </c>
      <c r="E68" s="71">
        <f>SUM(E63:E67)</f>
        <v>0</v>
      </c>
      <c r="F68" s="71">
        <f>SUM(F63:F67)</f>
        <v>-2108937</v>
      </c>
      <c r="G68" s="71">
        <f>SUM(G63:G67)</f>
        <v>12891063</v>
      </c>
    </row>
    <row r="69" spans="1:7" ht="37.5">
      <c r="A69" s="72" t="s">
        <v>407</v>
      </c>
      <c r="B69" s="67" t="s">
        <v>408</v>
      </c>
      <c r="C69" s="68">
        <v>0</v>
      </c>
      <c r="D69" s="68"/>
      <c r="E69" s="68"/>
      <c r="F69" s="68">
        <f t="shared" si="0"/>
        <v>0</v>
      </c>
      <c r="G69" s="68">
        <v>0</v>
      </c>
    </row>
    <row r="70" spans="1:7" ht="37.5">
      <c r="A70" s="72" t="s">
        <v>409</v>
      </c>
      <c r="B70" s="67" t="s">
        <v>410</v>
      </c>
      <c r="C70" s="68"/>
      <c r="D70" s="68"/>
      <c r="E70" s="68"/>
      <c r="F70" s="68">
        <f t="shared" si="0"/>
        <v>0</v>
      </c>
      <c r="G70" s="68">
        <v>0</v>
      </c>
    </row>
    <row r="71" spans="1:7" ht="56.25">
      <c r="A71" s="72" t="s">
        <v>411</v>
      </c>
      <c r="B71" s="67" t="s">
        <v>412</v>
      </c>
      <c r="C71" s="68"/>
      <c r="D71" s="68"/>
      <c r="E71" s="68"/>
      <c r="F71" s="68">
        <f t="shared" si="0"/>
        <v>0</v>
      </c>
      <c r="G71" s="68">
        <v>0</v>
      </c>
    </row>
    <row r="72" spans="1:7" ht="37.5">
      <c r="A72" s="48" t="s">
        <v>413</v>
      </c>
      <c r="B72" s="67" t="s">
        <v>414</v>
      </c>
      <c r="C72" s="68">
        <v>0</v>
      </c>
      <c r="D72" s="68"/>
      <c r="E72" s="68"/>
      <c r="F72" s="68">
        <f t="shared" ref="F72:F105" si="1">G72-C72</f>
        <v>0</v>
      </c>
      <c r="G72" s="68">
        <v>0</v>
      </c>
    </row>
    <row r="73" spans="1:7" ht="18.75">
      <c r="A73" s="72" t="s">
        <v>415</v>
      </c>
      <c r="B73" s="67" t="s">
        <v>416</v>
      </c>
      <c r="C73" s="68">
        <v>0</v>
      </c>
      <c r="D73" s="68"/>
      <c r="E73" s="68"/>
      <c r="F73" s="68">
        <f t="shared" si="1"/>
        <v>2000000</v>
      </c>
      <c r="G73" s="68">
        <v>2000000</v>
      </c>
    </row>
    <row r="74" spans="1:7" ht="18.75">
      <c r="A74" s="69" t="s">
        <v>417</v>
      </c>
      <c r="B74" s="70" t="s">
        <v>418</v>
      </c>
      <c r="C74" s="71">
        <f>SUM(C69:C73)</f>
        <v>0</v>
      </c>
      <c r="D74" s="71">
        <f>SUM(D69:D73)</f>
        <v>0</v>
      </c>
      <c r="E74" s="71">
        <f>SUM(E69:E73)</f>
        <v>0</v>
      </c>
      <c r="F74" s="71">
        <f>SUM(F69:F73)</f>
        <v>2000000</v>
      </c>
      <c r="G74" s="71">
        <f>SUM(G69:G73)</f>
        <v>2000000</v>
      </c>
    </row>
    <row r="75" spans="1:7" ht="19.5">
      <c r="A75" s="75" t="s">
        <v>219</v>
      </c>
      <c r="B75" s="76"/>
      <c r="C75" s="77">
        <f>C74+C68+C62</f>
        <v>15000000</v>
      </c>
      <c r="D75" s="77">
        <f>D74+D68+D62</f>
        <v>0</v>
      </c>
      <c r="E75" s="77">
        <f>E74+E68+E62</f>
        <v>0</v>
      </c>
      <c r="F75" s="77">
        <f>F74+F68+F62</f>
        <v>8059624</v>
      </c>
      <c r="G75" s="77">
        <f>G74+G68+G62</f>
        <v>23059624</v>
      </c>
    </row>
    <row r="76" spans="1:7" ht="18.75">
      <c r="A76" s="78" t="s">
        <v>419</v>
      </c>
      <c r="B76" s="76" t="s">
        <v>420</v>
      </c>
      <c r="C76" s="77">
        <f>C56+C75</f>
        <v>274474458</v>
      </c>
      <c r="D76" s="77">
        <f>D56+D75</f>
        <v>0</v>
      </c>
      <c r="E76" s="77">
        <f>E56+E75</f>
        <v>0</v>
      </c>
      <c r="F76" s="77">
        <f>F56+F75</f>
        <v>-47460182</v>
      </c>
      <c r="G76" s="77">
        <f>G56+G75</f>
        <v>227014276</v>
      </c>
    </row>
    <row r="77" spans="1:7" ht="18.75">
      <c r="A77" s="47" t="s">
        <v>421</v>
      </c>
      <c r="B77" s="48" t="s">
        <v>422</v>
      </c>
      <c r="C77" s="68"/>
      <c r="D77" s="68"/>
      <c r="E77" s="68"/>
      <c r="F77" s="68">
        <f t="shared" si="1"/>
        <v>0</v>
      </c>
      <c r="G77" s="68">
        <v>0</v>
      </c>
    </row>
    <row r="78" spans="1:7" ht="37.5">
      <c r="A78" s="72" t="s">
        <v>423</v>
      </c>
      <c r="B78" s="48" t="s">
        <v>424</v>
      </c>
      <c r="C78" s="68"/>
      <c r="D78" s="68"/>
      <c r="E78" s="68"/>
      <c r="F78" s="68">
        <f t="shared" si="1"/>
        <v>0</v>
      </c>
      <c r="G78" s="68">
        <v>0</v>
      </c>
    </row>
    <row r="79" spans="1:7" ht="18.75">
      <c r="A79" s="47" t="s">
        <v>425</v>
      </c>
      <c r="B79" s="48" t="s">
        <v>426</v>
      </c>
      <c r="C79" s="68"/>
      <c r="D79" s="68"/>
      <c r="E79" s="68"/>
      <c r="F79" s="68">
        <f t="shared" si="1"/>
        <v>0</v>
      </c>
      <c r="G79" s="68">
        <v>0</v>
      </c>
    </row>
    <row r="80" spans="1:7" ht="18.75">
      <c r="A80" s="73" t="s">
        <v>427</v>
      </c>
      <c r="B80" s="69" t="s">
        <v>428</v>
      </c>
      <c r="C80" s="71">
        <f>SUM(C77:C79)</f>
        <v>0</v>
      </c>
      <c r="D80" s="71">
        <f>SUM(D77:D79)</f>
        <v>0</v>
      </c>
      <c r="E80" s="71">
        <f>SUM(E77:E79)</f>
        <v>0</v>
      </c>
      <c r="F80" s="71">
        <f>SUM(F77:F79)</f>
        <v>0</v>
      </c>
      <c r="G80" s="71">
        <f>SUM(G77:G79)</f>
        <v>0</v>
      </c>
    </row>
    <row r="81" spans="1:7" ht="37.5">
      <c r="A81" s="72" t="s">
        <v>429</v>
      </c>
      <c r="B81" s="48" t="s">
        <v>430</v>
      </c>
      <c r="C81" s="68"/>
      <c r="D81" s="68"/>
      <c r="E81" s="68"/>
      <c r="F81" s="68">
        <f t="shared" si="1"/>
        <v>0</v>
      </c>
      <c r="G81" s="68">
        <v>0</v>
      </c>
    </row>
    <row r="82" spans="1:7" ht="18.75">
      <c r="A82" s="47" t="s">
        <v>431</v>
      </c>
      <c r="B82" s="48" t="s">
        <v>432</v>
      </c>
      <c r="C82" s="68"/>
      <c r="D82" s="68"/>
      <c r="E82" s="68"/>
      <c r="F82" s="68">
        <f t="shared" si="1"/>
        <v>0</v>
      </c>
      <c r="G82" s="68">
        <v>0</v>
      </c>
    </row>
    <row r="83" spans="1:7" ht="37.5">
      <c r="A83" s="72" t="s">
        <v>433</v>
      </c>
      <c r="B83" s="48" t="s">
        <v>434</v>
      </c>
      <c r="C83" s="68"/>
      <c r="D83" s="68"/>
      <c r="E83" s="68"/>
      <c r="F83" s="68">
        <f t="shared" si="1"/>
        <v>0</v>
      </c>
      <c r="G83" s="68">
        <v>0</v>
      </c>
    </row>
    <row r="84" spans="1:7" ht="18.75">
      <c r="A84" s="47" t="s">
        <v>435</v>
      </c>
      <c r="B84" s="48" t="s">
        <v>436</v>
      </c>
      <c r="C84" s="68"/>
      <c r="D84" s="68"/>
      <c r="E84" s="68"/>
      <c r="F84" s="68">
        <f t="shared" si="1"/>
        <v>0</v>
      </c>
      <c r="G84" s="68">
        <v>0</v>
      </c>
    </row>
    <row r="85" spans="1:7" ht="18.75">
      <c r="A85" s="79" t="s">
        <v>437</v>
      </c>
      <c r="B85" s="69" t="s">
        <v>438</v>
      </c>
      <c r="C85" s="71">
        <f>SUM(C81:C84)</f>
        <v>0</v>
      </c>
      <c r="D85" s="71">
        <f>SUM(D81:D84)</f>
        <v>0</v>
      </c>
      <c r="E85" s="71">
        <f>SUM(E81:E84)</f>
        <v>0</v>
      </c>
      <c r="F85" s="71">
        <f>SUM(F81:F84)</f>
        <v>0</v>
      </c>
      <c r="G85" s="71">
        <f>SUM(G81:G84)</f>
        <v>0</v>
      </c>
    </row>
    <row r="86" spans="1:7" ht="18.75">
      <c r="A86" s="48" t="s">
        <v>439</v>
      </c>
      <c r="B86" s="48" t="s">
        <v>440</v>
      </c>
      <c r="C86" s="68">
        <v>62176315</v>
      </c>
      <c r="D86" s="68"/>
      <c r="E86" s="68"/>
      <c r="F86" s="68">
        <f t="shared" si="1"/>
        <v>-3995335</v>
      </c>
      <c r="G86" s="68">
        <v>58180980</v>
      </c>
    </row>
    <row r="87" spans="1:7" ht="18.75">
      <c r="A87" s="48" t="s">
        <v>441</v>
      </c>
      <c r="B87" s="48" t="s">
        <v>442</v>
      </c>
      <c r="C87" s="68">
        <v>0</v>
      </c>
      <c r="D87" s="68"/>
      <c r="E87" s="68"/>
      <c r="F87" s="68">
        <f t="shared" si="1"/>
        <v>0</v>
      </c>
      <c r="G87" s="68">
        <v>0</v>
      </c>
    </row>
    <row r="88" spans="1:7" ht="18.75">
      <c r="A88" s="69" t="s">
        <v>443</v>
      </c>
      <c r="B88" s="69" t="s">
        <v>444</v>
      </c>
      <c r="C88" s="71">
        <f>SUM(C86:C87)</f>
        <v>62176315</v>
      </c>
      <c r="D88" s="71">
        <f>SUM(D86:D87)</f>
        <v>0</v>
      </c>
      <c r="E88" s="71">
        <f>SUM(E86:E87)</f>
        <v>0</v>
      </c>
      <c r="F88" s="71">
        <f>SUM(F86:F87)</f>
        <v>-3995335</v>
      </c>
      <c r="G88" s="71">
        <f>SUM(G86:G87)</f>
        <v>58180980</v>
      </c>
    </row>
    <row r="89" spans="1:7" ht="18.75">
      <c r="A89" s="47" t="s">
        <v>445</v>
      </c>
      <c r="B89" s="48" t="s">
        <v>446</v>
      </c>
      <c r="C89" s="68"/>
      <c r="D89" s="68"/>
      <c r="E89" s="68"/>
      <c r="F89" s="68">
        <f t="shared" si="1"/>
        <v>5334796</v>
      </c>
      <c r="G89" s="68">
        <v>5334796</v>
      </c>
    </row>
    <row r="90" spans="1:7" ht="18.75">
      <c r="A90" s="47" t="s">
        <v>447</v>
      </c>
      <c r="B90" s="48" t="s">
        <v>448</v>
      </c>
      <c r="C90" s="68"/>
      <c r="D90" s="68"/>
      <c r="E90" s="68"/>
      <c r="F90" s="68">
        <f t="shared" si="1"/>
        <v>0</v>
      </c>
      <c r="G90" s="68">
        <v>0</v>
      </c>
    </row>
    <row r="91" spans="1:7" ht="18.75">
      <c r="A91" s="47" t="s">
        <v>449</v>
      </c>
      <c r="B91" s="48" t="s">
        <v>450</v>
      </c>
      <c r="C91" s="68">
        <v>0</v>
      </c>
      <c r="D91" s="68"/>
      <c r="E91" s="68"/>
      <c r="F91" s="68">
        <f t="shared" si="1"/>
        <v>0</v>
      </c>
      <c r="G91" s="68">
        <v>0</v>
      </c>
    </row>
    <row r="92" spans="1:7" ht="18.75">
      <c r="A92" s="47" t="s">
        <v>451</v>
      </c>
      <c r="B92" s="48" t="s">
        <v>452</v>
      </c>
      <c r="C92" s="68"/>
      <c r="D92" s="68"/>
      <c r="E92" s="68"/>
      <c r="F92" s="68">
        <f t="shared" si="1"/>
        <v>0</v>
      </c>
      <c r="G92" s="68">
        <v>0</v>
      </c>
    </row>
    <row r="93" spans="1:7" ht="37.5">
      <c r="A93" s="72" t="s">
        <v>453</v>
      </c>
      <c r="B93" s="48" t="s">
        <v>454</v>
      </c>
      <c r="C93" s="68"/>
      <c r="D93" s="68"/>
      <c r="E93" s="68"/>
      <c r="F93" s="68">
        <f t="shared" si="1"/>
        <v>0</v>
      </c>
      <c r="G93" s="68">
        <v>0</v>
      </c>
    </row>
    <row r="94" spans="1:7" ht="18.75">
      <c r="A94" s="72" t="s">
        <v>455</v>
      </c>
      <c r="B94" s="48" t="s">
        <v>456</v>
      </c>
      <c r="C94" s="68"/>
      <c r="D94" s="68"/>
      <c r="E94" s="68"/>
      <c r="F94" s="68">
        <f t="shared" si="1"/>
        <v>0</v>
      </c>
      <c r="G94" s="68">
        <v>0</v>
      </c>
    </row>
    <row r="95" spans="1:7" ht="18.75">
      <c r="A95" s="72" t="s">
        <v>457</v>
      </c>
      <c r="B95" s="48" t="s">
        <v>458</v>
      </c>
      <c r="C95" s="68"/>
      <c r="D95" s="68"/>
      <c r="E95" s="68"/>
      <c r="F95" s="68">
        <f t="shared" si="1"/>
        <v>0</v>
      </c>
      <c r="G95" s="68">
        <v>0</v>
      </c>
    </row>
    <row r="96" spans="1:7" ht="18.75">
      <c r="A96" s="73" t="s">
        <v>459</v>
      </c>
      <c r="B96" s="69" t="s">
        <v>460</v>
      </c>
      <c r="C96" s="71">
        <f>C94+C95</f>
        <v>0</v>
      </c>
      <c r="D96" s="71">
        <f>D94+D95</f>
        <v>0</v>
      </c>
      <c r="E96" s="71">
        <f>E94+E95</f>
        <v>0</v>
      </c>
      <c r="F96" s="71">
        <f>F94+F95</f>
        <v>0</v>
      </c>
      <c r="G96" s="71">
        <f>G94+G95</f>
        <v>0</v>
      </c>
    </row>
    <row r="97" spans="1:7" ht="18.75">
      <c r="A97" s="73" t="s">
        <v>461</v>
      </c>
      <c r="B97" s="69" t="s">
        <v>462</v>
      </c>
      <c r="C97" s="71">
        <f>C96+C93+C92+C91+C90+C89+C88+C85+C80</f>
        <v>62176315</v>
      </c>
      <c r="D97" s="71">
        <f>D96+D93+D92+D91+D90+D89+D88+D85+D80</f>
        <v>0</v>
      </c>
      <c r="E97" s="71">
        <f>E96+E93+E92+E91+E90+E89+E88+E85+E80</f>
        <v>0</v>
      </c>
      <c r="F97" s="71">
        <f>F96+F93+F92+F91+F90+F89+F88+F85+F80</f>
        <v>1339461</v>
      </c>
      <c r="G97" s="71">
        <f>G96+G93+G92+G91+G90+G89+G88+G85+G80</f>
        <v>63515776</v>
      </c>
    </row>
    <row r="98" spans="1:7" ht="37.5">
      <c r="A98" s="72" t="s">
        <v>463</v>
      </c>
      <c r="B98" s="48" t="s">
        <v>464</v>
      </c>
      <c r="C98" s="68"/>
      <c r="D98" s="68"/>
      <c r="E98" s="68"/>
      <c r="F98" s="68">
        <f t="shared" si="1"/>
        <v>0</v>
      </c>
      <c r="G98" s="68">
        <v>0</v>
      </c>
    </row>
    <row r="99" spans="1:7" ht="37.5">
      <c r="A99" s="72" t="s">
        <v>465</v>
      </c>
      <c r="B99" s="48" t="s">
        <v>466</v>
      </c>
      <c r="C99" s="68"/>
      <c r="D99" s="68"/>
      <c r="E99" s="68"/>
      <c r="F99" s="68">
        <f t="shared" si="1"/>
        <v>0</v>
      </c>
      <c r="G99" s="68">
        <v>0</v>
      </c>
    </row>
    <row r="100" spans="1:7" ht="18.75">
      <c r="A100" s="47" t="s">
        <v>467</v>
      </c>
      <c r="B100" s="48" t="s">
        <v>468</v>
      </c>
      <c r="C100" s="68"/>
      <c r="D100" s="68"/>
      <c r="E100" s="68"/>
      <c r="F100" s="68">
        <f t="shared" si="1"/>
        <v>0</v>
      </c>
      <c r="G100" s="68">
        <v>0</v>
      </c>
    </row>
    <row r="101" spans="1:7" ht="37.5">
      <c r="A101" s="72" t="s">
        <v>469</v>
      </c>
      <c r="B101" s="48" t="s">
        <v>470</v>
      </c>
      <c r="C101" s="68"/>
      <c r="D101" s="68"/>
      <c r="E101" s="68"/>
      <c r="F101" s="68">
        <f t="shared" si="1"/>
        <v>0</v>
      </c>
      <c r="G101" s="68">
        <v>0</v>
      </c>
    </row>
    <row r="102" spans="1:7" ht="18.75">
      <c r="A102" s="47" t="s">
        <v>471</v>
      </c>
      <c r="B102" s="48" t="s">
        <v>472</v>
      </c>
      <c r="C102" s="68"/>
      <c r="D102" s="68"/>
      <c r="E102" s="68"/>
      <c r="F102" s="68">
        <f t="shared" si="1"/>
        <v>0</v>
      </c>
      <c r="G102" s="68">
        <v>0</v>
      </c>
    </row>
    <row r="103" spans="1:7" ht="18.75">
      <c r="A103" s="80" t="s">
        <v>473</v>
      </c>
      <c r="B103" s="81" t="s">
        <v>474</v>
      </c>
      <c r="C103" s="82">
        <f>SUM(C98:C102)</f>
        <v>0</v>
      </c>
      <c r="D103" s="82">
        <f>SUM(D98:D102)</f>
        <v>0</v>
      </c>
      <c r="E103" s="82">
        <f>SUM(E98:E102)</f>
        <v>0</v>
      </c>
      <c r="F103" s="82">
        <f>SUM(F98:F102)</f>
        <v>0</v>
      </c>
      <c r="G103" s="82">
        <f>SUM(G98:G102)</f>
        <v>0</v>
      </c>
    </row>
    <row r="104" spans="1:7" ht="37.5">
      <c r="A104" s="72" t="s">
        <v>475</v>
      </c>
      <c r="B104" s="48" t="s">
        <v>476</v>
      </c>
      <c r="C104" s="68"/>
      <c r="D104" s="68"/>
      <c r="E104" s="68"/>
      <c r="F104" s="68">
        <f t="shared" si="1"/>
        <v>0</v>
      </c>
      <c r="G104" s="68">
        <v>0</v>
      </c>
    </row>
    <row r="105" spans="1:7" ht="18.75">
      <c r="A105" s="292" t="s">
        <v>477</v>
      </c>
      <c r="B105" s="48" t="s">
        <v>478</v>
      </c>
      <c r="C105" s="68"/>
      <c r="D105" s="68"/>
      <c r="E105" s="68"/>
      <c r="F105" s="68">
        <f t="shared" si="1"/>
        <v>0</v>
      </c>
      <c r="G105" s="68">
        <v>0</v>
      </c>
    </row>
    <row r="106" spans="1:7" ht="18.75">
      <c r="A106" s="83" t="s">
        <v>479</v>
      </c>
      <c r="B106" s="84" t="s">
        <v>480</v>
      </c>
      <c r="C106" s="77">
        <f>C105+C103+C97</f>
        <v>62176315</v>
      </c>
      <c r="D106" s="77">
        <f>D105+D103+D97</f>
        <v>0</v>
      </c>
      <c r="E106" s="77">
        <f>E105+E103+E97</f>
        <v>0</v>
      </c>
      <c r="F106" s="77">
        <f>F105+F103+F97</f>
        <v>1339461</v>
      </c>
      <c r="G106" s="77">
        <f>G105+G103+G97</f>
        <v>63515776</v>
      </c>
    </row>
    <row r="107" spans="1:7" ht="18.75">
      <c r="A107" s="85" t="s">
        <v>22</v>
      </c>
      <c r="B107" s="86"/>
      <c r="C107" s="87">
        <f>C106+C76</f>
        <v>336650773</v>
      </c>
      <c r="D107" s="87">
        <f>D106+D76</f>
        <v>0</v>
      </c>
      <c r="E107" s="87">
        <f>E106+E76</f>
        <v>0</v>
      </c>
      <c r="F107" s="87">
        <f>F106+F76</f>
        <v>-46120721</v>
      </c>
      <c r="G107" s="87">
        <f>G106+G76</f>
        <v>290530052</v>
      </c>
    </row>
    <row r="108" spans="1:7" ht="18.75">
      <c r="A108" s="62"/>
      <c r="B108" s="62"/>
      <c r="C108" s="62"/>
      <c r="D108" s="62"/>
      <c r="E108" s="62"/>
      <c r="F108" s="62"/>
      <c r="G108" s="62"/>
    </row>
    <row r="109" spans="1:7" ht="18.75">
      <c r="A109" s="62"/>
      <c r="B109" s="62"/>
      <c r="C109" s="62"/>
      <c r="D109" s="62"/>
      <c r="E109" s="62"/>
      <c r="F109" s="62"/>
      <c r="G109" s="62"/>
    </row>
    <row r="110" spans="1:7" ht="18.75">
      <c r="A110" s="62"/>
      <c r="B110" s="62"/>
      <c r="C110" s="62"/>
      <c r="D110" s="62"/>
      <c r="E110" s="62"/>
      <c r="F110" s="62"/>
      <c r="G110" s="62"/>
    </row>
    <row r="111" spans="1:7" ht="18.75">
      <c r="A111" s="62"/>
      <c r="B111" s="62"/>
      <c r="C111" s="62"/>
      <c r="D111" s="62"/>
      <c r="E111" s="62"/>
      <c r="F111" s="62"/>
      <c r="G111" s="62"/>
    </row>
    <row r="112" spans="1:7" ht="18.75">
      <c r="A112" s="62"/>
      <c r="B112" s="62"/>
      <c r="C112" s="62"/>
      <c r="D112" s="62"/>
      <c r="E112" s="62"/>
      <c r="F112" s="62"/>
      <c r="G112" s="62"/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Header xml:space="preserve">&amp;C&amp;"Times New Roman,Normál"&amp;12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view="pageLayout" zoomScaleNormal="100" workbookViewId="0">
      <selection activeCell="E2" sqref="E2"/>
    </sheetView>
  </sheetViews>
  <sheetFormatPr defaultRowHeight="15"/>
  <cols>
    <col min="1" max="1" width="31.8554687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88" t="s">
        <v>481</v>
      </c>
    </row>
    <row r="2" spans="1:5">
      <c r="E2" s="88" t="s">
        <v>793</v>
      </c>
    </row>
    <row r="3" spans="1:5" ht="15" customHeight="1">
      <c r="A3" s="330" t="s">
        <v>482</v>
      </c>
      <c r="B3" s="330"/>
      <c r="C3" s="330"/>
      <c r="D3" s="330"/>
      <c r="E3" s="330"/>
    </row>
    <row r="4" spans="1:5">
      <c r="A4" s="330" t="s">
        <v>483</v>
      </c>
      <c r="B4" s="330"/>
      <c r="C4" s="330"/>
      <c r="D4" s="330"/>
      <c r="E4" s="330"/>
    </row>
    <row r="6" spans="1:5" ht="72" thickBot="1">
      <c r="A6" s="89" t="s">
        <v>484</v>
      </c>
      <c r="B6" s="89" t="s">
        <v>783</v>
      </c>
      <c r="C6" s="89" t="s">
        <v>757</v>
      </c>
      <c r="D6" s="89" t="s">
        <v>784</v>
      </c>
      <c r="E6" s="90" t="s">
        <v>764</v>
      </c>
    </row>
    <row r="7" spans="1:5" ht="15.75" thickBot="1">
      <c r="A7" s="91" t="s">
        <v>485</v>
      </c>
      <c r="B7" s="92">
        <v>1</v>
      </c>
      <c r="C7" s="93">
        <v>1</v>
      </c>
      <c r="D7" s="92">
        <v>1</v>
      </c>
      <c r="E7" s="93">
        <v>1</v>
      </c>
    </row>
    <row r="8" spans="1:5" ht="15.75" thickBot="1">
      <c r="A8" s="94" t="s">
        <v>486</v>
      </c>
      <c r="B8" s="92">
        <v>1</v>
      </c>
      <c r="C8" s="93">
        <v>1</v>
      </c>
      <c r="D8" s="92">
        <v>1</v>
      </c>
      <c r="E8" s="93">
        <v>1</v>
      </c>
    </row>
    <row r="9" spans="1:5" ht="15.75" thickBot="1">
      <c r="A9" s="94" t="s">
        <v>487</v>
      </c>
      <c r="B9" s="92">
        <v>1</v>
      </c>
      <c r="C9" s="93">
        <v>1</v>
      </c>
      <c r="D9" s="92">
        <v>1</v>
      </c>
      <c r="E9" s="93">
        <v>1</v>
      </c>
    </row>
    <row r="10" spans="1:5" ht="15.75" thickBot="1">
      <c r="A10" s="94" t="s">
        <v>488</v>
      </c>
      <c r="B10" s="92">
        <v>0</v>
      </c>
      <c r="C10" s="93">
        <v>0</v>
      </c>
      <c r="D10" s="92">
        <v>0</v>
      </c>
      <c r="E10" s="93">
        <v>0</v>
      </c>
    </row>
    <row r="11" spans="1:5" ht="15.75" thickBot="1">
      <c r="A11" s="94" t="s">
        <v>489</v>
      </c>
      <c r="B11" s="92">
        <v>2</v>
      </c>
      <c r="C11" s="93">
        <v>2</v>
      </c>
      <c r="D11" s="92">
        <v>2</v>
      </c>
      <c r="E11" s="93">
        <v>2</v>
      </c>
    </row>
    <row r="12" spans="1:5" ht="15.75" thickBot="1">
      <c r="A12" s="94" t="s">
        <v>490</v>
      </c>
      <c r="B12" s="92">
        <v>1</v>
      </c>
      <c r="C12" s="93">
        <v>1</v>
      </c>
      <c r="D12" s="92">
        <v>1</v>
      </c>
      <c r="E12" s="93">
        <v>1</v>
      </c>
    </row>
    <row r="13" spans="1:5" ht="15.75" thickBot="1">
      <c r="A13" s="94" t="s">
        <v>491</v>
      </c>
      <c r="B13" s="92">
        <v>3</v>
      </c>
      <c r="C13" s="93">
        <v>3</v>
      </c>
      <c r="D13" s="92">
        <v>2</v>
      </c>
      <c r="E13" s="93">
        <v>3</v>
      </c>
    </row>
    <row r="14" spans="1:5" ht="15.75" thickBot="1">
      <c r="A14" s="94" t="s">
        <v>492</v>
      </c>
      <c r="B14" s="92">
        <v>0</v>
      </c>
      <c r="C14" s="93">
        <v>0</v>
      </c>
      <c r="D14" s="92">
        <v>0</v>
      </c>
      <c r="E14" s="93">
        <v>0</v>
      </c>
    </row>
    <row r="15" spans="1:5" ht="30.75" thickBot="1">
      <c r="A15" s="94" t="s">
        <v>493</v>
      </c>
      <c r="B15" s="92">
        <v>1</v>
      </c>
      <c r="C15" s="93">
        <v>1</v>
      </c>
      <c r="D15" s="92">
        <v>1</v>
      </c>
      <c r="E15" s="93">
        <v>1</v>
      </c>
    </row>
    <row r="16" spans="1:5" ht="15.75" thickBot="1">
      <c r="A16" s="94" t="s">
        <v>494</v>
      </c>
      <c r="B16" s="92" t="s">
        <v>495</v>
      </c>
      <c r="C16" s="93" t="s">
        <v>495</v>
      </c>
      <c r="D16" s="92" t="s">
        <v>495</v>
      </c>
      <c r="E16" s="93" t="s">
        <v>495</v>
      </c>
    </row>
    <row r="17" spans="1:5" ht="15.75" thickBot="1">
      <c r="A17" s="94" t="s">
        <v>496</v>
      </c>
      <c r="B17" s="95">
        <v>1</v>
      </c>
      <c r="C17" s="96">
        <v>1</v>
      </c>
      <c r="D17" s="95">
        <v>1</v>
      </c>
      <c r="E17" s="96">
        <v>1</v>
      </c>
    </row>
    <row r="18" spans="1:5">
      <c r="A18" s="295" t="s">
        <v>497</v>
      </c>
      <c r="B18" s="296">
        <v>2</v>
      </c>
      <c r="C18" s="297">
        <v>2</v>
      </c>
      <c r="D18" s="296">
        <v>2</v>
      </c>
      <c r="E18" s="297">
        <v>1</v>
      </c>
    </row>
    <row r="19" spans="1:5">
      <c r="A19" s="298" t="s">
        <v>779</v>
      </c>
      <c r="B19" s="299"/>
      <c r="C19" s="299"/>
      <c r="D19" s="299">
        <v>0</v>
      </c>
      <c r="E19" s="299">
        <v>1</v>
      </c>
    </row>
    <row r="20" spans="1:5">
      <c r="A20" s="300" t="s">
        <v>498</v>
      </c>
      <c r="B20" s="299">
        <v>6</v>
      </c>
      <c r="C20" s="299">
        <v>6</v>
      </c>
      <c r="D20" s="299">
        <v>6</v>
      </c>
      <c r="E20" s="299">
        <v>8</v>
      </c>
    </row>
    <row r="21" spans="1:5" ht="15.75" thickBot="1">
      <c r="A21" s="94" t="s">
        <v>499</v>
      </c>
      <c r="B21" s="92">
        <v>3</v>
      </c>
      <c r="C21" s="93">
        <v>3</v>
      </c>
      <c r="D21" s="92">
        <v>3</v>
      </c>
      <c r="E21" s="93">
        <v>5</v>
      </c>
    </row>
    <row r="22" spans="1:5" ht="15.75" thickBot="1">
      <c r="A22" s="301" t="s">
        <v>780</v>
      </c>
      <c r="B22" s="305">
        <v>3</v>
      </c>
      <c r="C22" s="306">
        <v>2</v>
      </c>
      <c r="D22" s="305">
        <v>2</v>
      </c>
      <c r="E22" s="306">
        <v>2</v>
      </c>
    </row>
    <row r="23" spans="1:5" ht="30.75" thickBot="1">
      <c r="A23" s="303" t="s">
        <v>781</v>
      </c>
      <c r="B23" s="305">
        <v>0</v>
      </c>
      <c r="C23" s="306">
        <v>1</v>
      </c>
      <c r="D23" s="305">
        <v>1</v>
      </c>
      <c r="E23" s="306">
        <v>1</v>
      </c>
    </row>
    <row r="24" spans="1:5" ht="29.25" thickBot="1">
      <c r="A24" s="304" t="s">
        <v>500</v>
      </c>
      <c r="B24" s="302">
        <f>SUM(B7:B20)</f>
        <v>19</v>
      </c>
      <c r="C24" s="98">
        <f>SUM(C7:C20)</f>
        <v>19</v>
      </c>
      <c r="D24" s="98">
        <f>SUM(D7:D20)</f>
        <v>18</v>
      </c>
      <c r="E24" s="98">
        <f>SUM(E7:E20)</f>
        <v>21</v>
      </c>
    </row>
    <row r="25" spans="1:5" ht="15.75" thickBot="1">
      <c r="A25" s="99" t="s">
        <v>501</v>
      </c>
      <c r="B25" s="98">
        <v>14</v>
      </c>
      <c r="C25" s="90">
        <v>16</v>
      </c>
      <c r="D25" s="98">
        <v>13</v>
      </c>
      <c r="E25" s="90">
        <f>E7+E8+E9+E11+E12+E13+E17+E19+E21</f>
        <v>16</v>
      </c>
    </row>
    <row r="26" spans="1:5" ht="15.75" thickBot="1">
      <c r="A26" s="99" t="s">
        <v>502</v>
      </c>
      <c r="B26" s="98">
        <v>3</v>
      </c>
      <c r="C26" s="100">
        <v>1</v>
      </c>
      <c r="D26" s="98">
        <v>3</v>
      </c>
      <c r="E26" s="100">
        <v>3</v>
      </c>
    </row>
    <row r="27" spans="1:5" ht="15.75" thickBot="1">
      <c r="A27" s="99" t="s">
        <v>503</v>
      </c>
      <c r="B27" s="98">
        <v>0</v>
      </c>
      <c r="C27" s="100">
        <v>0</v>
      </c>
      <c r="D27" s="98">
        <v>0</v>
      </c>
      <c r="E27" s="100">
        <v>0</v>
      </c>
    </row>
    <row r="28" spans="1:5" ht="15.75" thickBot="1">
      <c r="A28" s="99" t="s">
        <v>504</v>
      </c>
      <c r="B28" s="98">
        <v>2</v>
      </c>
      <c r="C28" s="100">
        <v>2</v>
      </c>
      <c r="D28" s="98">
        <v>2</v>
      </c>
      <c r="E28" s="100">
        <v>2</v>
      </c>
    </row>
    <row r="29" spans="1:5" ht="15.75" thickBot="1">
      <c r="A29" s="97" t="s">
        <v>505</v>
      </c>
      <c r="B29" s="98"/>
      <c r="C29" s="100">
        <v>0</v>
      </c>
      <c r="D29" s="98">
        <v>0</v>
      </c>
      <c r="E29" s="100">
        <v>0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view="pageLayout" topLeftCell="A7" zoomScaleNormal="100" workbookViewId="0">
      <selection activeCell="C2" sqref="C2:E2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31" t="s">
        <v>506</v>
      </c>
      <c r="D1" s="331"/>
      <c r="E1" s="331"/>
    </row>
    <row r="2" spans="1:5">
      <c r="C2" s="331" t="s">
        <v>794</v>
      </c>
      <c r="D2" s="331"/>
      <c r="E2" s="331"/>
    </row>
    <row r="4" spans="1:5" ht="54.75" customHeight="1">
      <c r="A4" s="332" t="s">
        <v>765</v>
      </c>
      <c r="B4" s="332"/>
      <c r="C4" s="332"/>
      <c r="D4" s="332"/>
      <c r="E4" s="332"/>
    </row>
    <row r="6" spans="1:5" ht="78" customHeight="1">
      <c r="A6" s="333" t="s">
        <v>507</v>
      </c>
      <c r="B6" s="333" t="s">
        <v>782</v>
      </c>
      <c r="C6" s="333" t="s">
        <v>758</v>
      </c>
      <c r="D6" s="333" t="s">
        <v>785</v>
      </c>
      <c r="E6" s="333" t="s">
        <v>766</v>
      </c>
    </row>
    <row r="7" spans="1:5">
      <c r="A7" s="333"/>
      <c r="B7" s="333"/>
      <c r="C7" s="333"/>
      <c r="D7" s="333"/>
      <c r="E7" s="333"/>
    </row>
    <row r="8" spans="1:5" ht="15.75">
      <c r="A8" s="102" t="s">
        <v>508</v>
      </c>
      <c r="B8" s="103">
        <v>1</v>
      </c>
      <c r="C8" s="103">
        <v>1</v>
      </c>
      <c r="D8" s="103">
        <v>1</v>
      </c>
      <c r="E8" s="103">
        <v>1</v>
      </c>
    </row>
    <row r="9" spans="1:5" ht="15.75">
      <c r="A9" s="102" t="s">
        <v>509</v>
      </c>
      <c r="B9" s="103">
        <v>4</v>
      </c>
      <c r="C9" s="103">
        <v>4</v>
      </c>
      <c r="D9" s="103">
        <v>3</v>
      </c>
      <c r="E9" s="103">
        <v>3</v>
      </c>
    </row>
    <row r="10" spans="1:5" ht="15.75">
      <c r="A10" s="102" t="s">
        <v>510</v>
      </c>
      <c r="B10" s="103">
        <v>6</v>
      </c>
      <c r="C10" s="103">
        <v>6</v>
      </c>
      <c r="D10" s="103">
        <v>6</v>
      </c>
      <c r="E10" s="103">
        <v>6</v>
      </c>
    </row>
    <row r="11" spans="1:5" ht="15.75">
      <c r="A11" s="102" t="s">
        <v>511</v>
      </c>
      <c r="B11" s="103">
        <v>3</v>
      </c>
      <c r="C11" s="103">
        <v>3</v>
      </c>
      <c r="D11" s="103">
        <v>2</v>
      </c>
      <c r="E11" s="103">
        <v>4</v>
      </c>
    </row>
    <row r="12" spans="1:5" ht="15.75">
      <c r="A12" s="102" t="s">
        <v>512</v>
      </c>
      <c r="B12" s="103" t="s">
        <v>495</v>
      </c>
      <c r="C12" s="103" t="s">
        <v>495</v>
      </c>
      <c r="D12" s="103" t="s">
        <v>495</v>
      </c>
      <c r="E12" s="103" t="s">
        <v>495</v>
      </c>
    </row>
    <row r="13" spans="1:5" ht="15.75">
      <c r="A13" s="102" t="s">
        <v>513</v>
      </c>
      <c r="B13" s="103">
        <v>1</v>
      </c>
      <c r="C13" s="103">
        <v>1</v>
      </c>
      <c r="D13" s="103">
        <v>1</v>
      </c>
      <c r="E13" s="103">
        <v>1</v>
      </c>
    </row>
    <row r="14" spans="1:5" ht="15.75">
      <c r="A14" s="102" t="s">
        <v>514</v>
      </c>
      <c r="B14" s="103" t="s">
        <v>495</v>
      </c>
      <c r="C14" s="103" t="s">
        <v>495</v>
      </c>
      <c r="D14" s="103" t="s">
        <v>495</v>
      </c>
      <c r="E14" s="103" t="s">
        <v>495</v>
      </c>
    </row>
    <row r="15" spans="1:5" ht="15.75">
      <c r="A15" s="102" t="s">
        <v>515</v>
      </c>
      <c r="B15" s="103" t="s">
        <v>495</v>
      </c>
      <c r="C15" s="103" t="s">
        <v>495</v>
      </c>
      <c r="D15" s="103" t="s">
        <v>495</v>
      </c>
      <c r="E15" s="103" t="s">
        <v>495</v>
      </c>
    </row>
    <row r="16" spans="1:5" ht="15.75">
      <c r="A16" s="102" t="s">
        <v>516</v>
      </c>
      <c r="B16" s="103">
        <v>1</v>
      </c>
      <c r="C16" s="103">
        <v>1</v>
      </c>
      <c r="D16" s="103">
        <v>0</v>
      </c>
      <c r="E16" s="103">
        <v>1</v>
      </c>
    </row>
    <row r="17" spans="1:5" ht="15.75">
      <c r="A17" s="102" t="s">
        <v>517</v>
      </c>
      <c r="B17" s="103">
        <v>0</v>
      </c>
      <c r="C17" s="103">
        <v>0</v>
      </c>
      <c r="D17" s="103">
        <v>0</v>
      </c>
      <c r="E17" s="103">
        <v>0</v>
      </c>
    </row>
    <row r="18" spans="1:5" ht="15.75">
      <c r="A18" s="102" t="s">
        <v>518</v>
      </c>
      <c r="B18" s="103">
        <v>1</v>
      </c>
      <c r="C18" s="103">
        <v>1</v>
      </c>
      <c r="D18" s="103">
        <v>3</v>
      </c>
      <c r="E18" s="103">
        <v>3</v>
      </c>
    </row>
    <row r="19" spans="1:5" ht="15.75">
      <c r="A19" s="102" t="s">
        <v>519</v>
      </c>
      <c r="B19" s="103">
        <v>2</v>
      </c>
      <c r="C19" s="103">
        <v>2</v>
      </c>
      <c r="D19" s="103">
        <v>2</v>
      </c>
      <c r="E19" s="103">
        <v>2</v>
      </c>
    </row>
    <row r="20" spans="1:5" ht="15.75">
      <c r="A20" s="105" t="s">
        <v>520</v>
      </c>
      <c r="B20" s="106">
        <f>SUM(B8:B19)</f>
        <v>19</v>
      </c>
      <c r="C20" s="106">
        <f>SUM(C8:C19)</f>
        <v>19</v>
      </c>
      <c r="D20" s="106">
        <f>SUM(D8:D19)</f>
        <v>18</v>
      </c>
      <c r="E20" s="106">
        <f>SUM(E8:E19)</f>
        <v>21</v>
      </c>
    </row>
    <row r="21" spans="1:5" ht="15.75">
      <c r="A21" s="107" t="s">
        <v>505</v>
      </c>
      <c r="B21" s="103"/>
      <c r="C21" s="104"/>
      <c r="D21" s="103"/>
      <c r="E21" s="104"/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view="pageLayout" topLeftCell="A10" zoomScaleNormal="100" zoomScaleSheetLayoutView="100" workbookViewId="0">
      <selection activeCell="C36" sqref="C36"/>
    </sheetView>
  </sheetViews>
  <sheetFormatPr defaultColWidth="11.5703125" defaultRowHeight="15"/>
  <cols>
    <col min="1" max="1" width="47.285156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34" t="s">
        <v>795</v>
      </c>
      <c r="B1" s="334"/>
      <c r="C1" s="334"/>
      <c r="D1" s="334"/>
      <c r="E1" s="334"/>
    </row>
    <row r="2" spans="1:5" ht="16.149999999999999" customHeight="1">
      <c r="A2" s="335" t="s">
        <v>762</v>
      </c>
      <c r="B2" s="335"/>
      <c r="C2" s="335"/>
      <c r="D2" s="335"/>
      <c r="E2" s="335"/>
    </row>
    <row r="3" spans="1:5" ht="16.149999999999999" customHeight="1">
      <c r="A3" s="335" t="s">
        <v>521</v>
      </c>
      <c r="B3" s="335"/>
      <c r="C3" s="335"/>
      <c r="D3" s="335"/>
      <c r="E3" s="335"/>
    </row>
    <row r="4" spans="1:5" ht="41.1" customHeight="1"/>
    <row r="5" spans="1:5" ht="26.25">
      <c r="A5" s="260" t="s">
        <v>25</v>
      </c>
      <c r="B5" s="261" t="s">
        <v>26</v>
      </c>
      <c r="C5" s="262" t="s">
        <v>522</v>
      </c>
      <c r="D5" s="262"/>
      <c r="E5" s="262" t="s">
        <v>523</v>
      </c>
    </row>
    <row r="6" spans="1:5">
      <c r="A6" s="266"/>
      <c r="B6" s="267"/>
      <c r="C6" s="268"/>
      <c r="D6" s="263"/>
      <c r="E6" s="263"/>
    </row>
    <row r="7" spans="1:5">
      <c r="A7" s="272" t="s">
        <v>173</v>
      </c>
      <c r="B7" s="273" t="s">
        <v>174</v>
      </c>
      <c r="C7" s="265">
        <v>0</v>
      </c>
      <c r="D7" s="264"/>
      <c r="E7" s="265">
        <f t="shared" ref="E7:E23" si="0">C7+D7</f>
        <v>0</v>
      </c>
    </row>
    <row r="8" spans="1:5">
      <c r="A8" s="266"/>
      <c r="B8" s="267"/>
      <c r="C8" s="268"/>
      <c r="D8" s="263"/>
      <c r="E8" s="265">
        <f t="shared" si="0"/>
        <v>0</v>
      </c>
    </row>
    <row r="9" spans="1:5">
      <c r="A9" s="266"/>
      <c r="B9" s="267"/>
      <c r="C9" s="268"/>
      <c r="D9" s="263"/>
      <c r="E9" s="265">
        <f t="shared" si="0"/>
        <v>0</v>
      </c>
    </row>
    <row r="10" spans="1:5">
      <c r="A10" s="272" t="s">
        <v>524</v>
      </c>
      <c r="B10" s="273" t="s">
        <v>176</v>
      </c>
      <c r="C10" s="265">
        <v>4695000</v>
      </c>
      <c r="D10" s="264"/>
      <c r="E10" s="265">
        <f t="shared" si="0"/>
        <v>4695000</v>
      </c>
    </row>
    <row r="11" spans="1:5">
      <c r="A11" s="266"/>
      <c r="B11" s="267"/>
      <c r="C11" s="268"/>
      <c r="D11" s="263"/>
      <c r="E11" s="265">
        <f t="shared" si="0"/>
        <v>0</v>
      </c>
    </row>
    <row r="12" spans="1:5">
      <c r="A12" s="274"/>
      <c r="B12" s="267"/>
      <c r="C12" s="268"/>
      <c r="D12" s="263"/>
      <c r="E12" s="265">
        <f t="shared" si="0"/>
        <v>0</v>
      </c>
    </row>
    <row r="13" spans="1:5">
      <c r="A13" s="269" t="s">
        <v>177</v>
      </c>
      <c r="B13" s="273" t="s">
        <v>178</v>
      </c>
      <c r="C13" s="265">
        <v>1000000</v>
      </c>
      <c r="D13" s="264"/>
      <c r="E13" s="265">
        <f t="shared" si="0"/>
        <v>1000000</v>
      </c>
    </row>
    <row r="14" spans="1:5">
      <c r="A14" s="274"/>
      <c r="B14" s="267"/>
      <c r="C14" s="268"/>
      <c r="D14" s="263"/>
      <c r="E14" s="265">
        <f t="shared" si="0"/>
        <v>0</v>
      </c>
    </row>
    <row r="15" spans="1:5">
      <c r="A15" s="266"/>
      <c r="B15" s="267"/>
      <c r="C15" s="268"/>
      <c r="D15" s="263"/>
      <c r="E15" s="265">
        <f t="shared" si="0"/>
        <v>0</v>
      </c>
    </row>
    <row r="16" spans="1:5">
      <c r="A16" s="272" t="s">
        <v>179</v>
      </c>
      <c r="B16" s="273" t="s">
        <v>180</v>
      </c>
      <c r="C16" s="265">
        <v>16500000</v>
      </c>
      <c r="D16" s="264"/>
      <c r="E16" s="265">
        <f t="shared" si="0"/>
        <v>16500000</v>
      </c>
    </row>
    <row r="17" spans="1:5">
      <c r="A17" s="266"/>
      <c r="B17" s="267"/>
      <c r="C17" s="268"/>
      <c r="D17" s="263"/>
      <c r="E17" s="265">
        <f t="shared" si="0"/>
        <v>0</v>
      </c>
    </row>
    <row r="18" spans="1:5">
      <c r="A18" s="266"/>
      <c r="B18" s="267"/>
      <c r="C18" s="268"/>
      <c r="D18" s="263"/>
      <c r="E18" s="265">
        <f t="shared" si="0"/>
        <v>0</v>
      </c>
    </row>
    <row r="19" spans="1:5">
      <c r="A19" s="272" t="s">
        <v>181</v>
      </c>
      <c r="B19" s="273" t="s">
        <v>182</v>
      </c>
      <c r="C19" s="265">
        <v>0</v>
      </c>
      <c r="D19" s="264"/>
      <c r="E19" s="265">
        <f t="shared" si="0"/>
        <v>0</v>
      </c>
    </row>
    <row r="20" spans="1:5">
      <c r="A20" s="266"/>
      <c r="B20" s="267"/>
      <c r="C20" s="268"/>
      <c r="D20" s="263"/>
      <c r="E20" s="265">
        <f t="shared" si="0"/>
        <v>0</v>
      </c>
    </row>
    <row r="21" spans="1:5">
      <c r="A21" s="266"/>
      <c r="B21" s="267"/>
      <c r="C21" s="268"/>
      <c r="D21" s="263"/>
      <c r="E21" s="265">
        <f t="shared" si="0"/>
        <v>0</v>
      </c>
    </row>
    <row r="22" spans="1:5">
      <c r="A22" s="269" t="s">
        <v>183</v>
      </c>
      <c r="B22" s="273" t="s">
        <v>184</v>
      </c>
      <c r="C22" s="265">
        <v>0</v>
      </c>
      <c r="D22" s="264"/>
      <c r="E22" s="265">
        <f t="shared" si="0"/>
        <v>0</v>
      </c>
    </row>
    <row r="23" spans="1:5" ht="25.5">
      <c r="A23" s="269" t="s">
        <v>185</v>
      </c>
      <c r="B23" s="273" t="s">
        <v>186</v>
      </c>
      <c r="C23" s="265">
        <v>4500000</v>
      </c>
      <c r="D23" s="264"/>
      <c r="E23" s="265">
        <f t="shared" si="0"/>
        <v>4500000</v>
      </c>
    </row>
    <row r="24" spans="1:5">
      <c r="A24" s="270" t="s">
        <v>187</v>
      </c>
      <c r="B24" s="260" t="s">
        <v>188</v>
      </c>
      <c r="C24" s="271">
        <f>C23+C22+C19+C16+C13+C10+C7</f>
        <v>26695000</v>
      </c>
      <c r="D24" s="271">
        <f>D23+D22+D19+D16+D13+D10+D7</f>
        <v>0</v>
      </c>
      <c r="E24" s="271">
        <f>E23+E22+E19+E16+E13+E10+E7</f>
        <v>26695000</v>
      </c>
    </row>
    <row r="25" spans="1:5">
      <c r="A25" s="270"/>
      <c r="B25" s="260"/>
      <c r="C25" s="268"/>
      <c r="D25" s="263"/>
      <c r="E25" s="263"/>
    </row>
    <row r="26" spans="1:5">
      <c r="A26" s="266" t="s">
        <v>525</v>
      </c>
      <c r="B26" s="267"/>
      <c r="C26" s="268">
        <v>0</v>
      </c>
      <c r="D26" s="263"/>
      <c r="E26" s="268">
        <f>C26</f>
        <v>0</v>
      </c>
    </row>
    <row r="27" spans="1:5">
      <c r="A27" s="266" t="s">
        <v>526</v>
      </c>
      <c r="B27" s="267"/>
      <c r="C27" s="268">
        <v>0</v>
      </c>
      <c r="D27" s="263"/>
      <c r="E27" s="268">
        <f t="shared" ref="E27:E36" si="1">C27</f>
        <v>0</v>
      </c>
    </row>
    <row r="28" spans="1:5">
      <c r="A28" s="266"/>
      <c r="B28" s="267"/>
      <c r="C28" s="268"/>
      <c r="D28" s="263"/>
      <c r="E28" s="268">
        <f t="shared" si="1"/>
        <v>0</v>
      </c>
    </row>
    <row r="29" spans="1:5">
      <c r="A29" s="272" t="s">
        <v>189</v>
      </c>
      <c r="B29" s="273" t="s">
        <v>190</v>
      </c>
      <c r="C29" s="265">
        <f>SUM(C26:C28)</f>
        <v>0</v>
      </c>
      <c r="D29" s="265">
        <f>SUM(D26:D28)</f>
        <v>0</v>
      </c>
      <c r="E29" s="268">
        <f t="shared" si="1"/>
        <v>0</v>
      </c>
    </row>
    <row r="30" spans="1:5">
      <c r="A30" s="266"/>
      <c r="B30" s="267"/>
      <c r="C30" s="268"/>
      <c r="D30" s="263"/>
      <c r="E30" s="268">
        <f t="shared" si="1"/>
        <v>0</v>
      </c>
    </row>
    <row r="31" spans="1:5">
      <c r="A31" s="266"/>
      <c r="B31" s="267"/>
      <c r="C31" s="268"/>
      <c r="D31" s="263"/>
      <c r="E31" s="268">
        <f t="shared" si="1"/>
        <v>0</v>
      </c>
    </row>
    <row r="32" spans="1:5">
      <c r="A32" s="272" t="s">
        <v>191</v>
      </c>
      <c r="B32" s="273" t="s">
        <v>192</v>
      </c>
      <c r="C32" s="265"/>
      <c r="D32" s="264"/>
      <c r="E32" s="268">
        <f t="shared" si="1"/>
        <v>0</v>
      </c>
    </row>
    <row r="33" spans="1:5">
      <c r="A33" s="266"/>
      <c r="B33" s="267"/>
      <c r="C33" s="268"/>
      <c r="D33" s="263"/>
      <c r="E33" s="268">
        <f t="shared" si="1"/>
        <v>0</v>
      </c>
    </row>
    <row r="34" spans="1:5">
      <c r="A34" s="272" t="s">
        <v>193</v>
      </c>
      <c r="B34" s="273" t="s">
        <v>194</v>
      </c>
      <c r="C34" s="265">
        <v>1510366</v>
      </c>
      <c r="D34" s="264"/>
      <c r="E34" s="268">
        <f t="shared" si="1"/>
        <v>1510366</v>
      </c>
    </row>
    <row r="35" spans="1:5" ht="25.5">
      <c r="A35" s="269" t="s">
        <v>195</v>
      </c>
      <c r="B35" s="273" t="s">
        <v>196</v>
      </c>
      <c r="C35" s="265">
        <v>907800</v>
      </c>
      <c r="D35" s="265">
        <v>0</v>
      </c>
      <c r="E35" s="268">
        <f t="shared" si="1"/>
        <v>907800</v>
      </c>
    </row>
    <row r="36" spans="1:5">
      <c r="A36" s="270" t="s">
        <v>197</v>
      </c>
      <c r="B36" s="260" t="s">
        <v>198</v>
      </c>
      <c r="C36" s="271">
        <f>C35+C29+C34</f>
        <v>2418166</v>
      </c>
      <c r="D36" s="271">
        <f>D35+D29+D34</f>
        <v>0</v>
      </c>
      <c r="E36" s="271">
        <f t="shared" si="1"/>
        <v>2418166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view="pageLayout" topLeftCell="A10" zoomScaleNormal="100" zoomScaleSheetLayoutView="100" workbookViewId="0">
      <selection activeCell="I1" sqref="I1"/>
    </sheetView>
  </sheetViews>
  <sheetFormatPr defaultColWidth="11.5703125" defaultRowHeight="15"/>
  <sheetData>
    <row r="1" spans="1:10" ht="45.95" customHeight="1">
      <c r="A1" s="108"/>
      <c r="B1" s="108"/>
      <c r="C1" s="108"/>
      <c r="D1" s="108"/>
      <c r="E1" s="108"/>
      <c r="F1" s="108"/>
      <c r="G1" s="109"/>
      <c r="H1" s="110"/>
      <c r="I1" s="110" t="s">
        <v>796</v>
      </c>
      <c r="J1" s="111"/>
    </row>
    <row r="2" spans="1:10" ht="45.95" customHeight="1">
      <c r="A2" s="329" t="s">
        <v>767</v>
      </c>
      <c r="B2" s="329"/>
      <c r="C2" s="329"/>
      <c r="D2" s="329"/>
      <c r="E2" s="329"/>
      <c r="F2" s="329"/>
      <c r="G2" s="329"/>
      <c r="H2" s="329"/>
      <c r="I2" s="329"/>
      <c r="J2" s="111"/>
    </row>
    <row r="3" spans="1:10" ht="17.45" customHeight="1">
      <c r="A3" s="336"/>
      <c r="B3" s="336"/>
      <c r="C3" s="336"/>
      <c r="D3" s="336"/>
      <c r="E3" s="336"/>
      <c r="F3" s="336"/>
      <c r="G3" s="336"/>
      <c r="H3" s="336"/>
      <c r="I3" s="336"/>
      <c r="J3" s="111"/>
    </row>
    <row r="4" spans="1:10">
      <c r="A4" s="108"/>
      <c r="B4" s="108"/>
      <c r="C4" s="108"/>
      <c r="D4" s="108"/>
      <c r="E4" s="108"/>
      <c r="F4" s="108"/>
      <c r="G4" s="108"/>
      <c r="H4" s="108"/>
      <c r="I4" s="108"/>
      <c r="J4" s="111"/>
    </row>
    <row r="5" spans="1:10">
      <c r="A5" s="108" t="s">
        <v>527</v>
      </c>
      <c r="B5" s="108"/>
      <c r="C5" s="108"/>
      <c r="D5" s="108"/>
      <c r="E5" s="108"/>
      <c r="F5" s="108"/>
      <c r="G5" s="108"/>
      <c r="H5" s="108"/>
      <c r="I5" s="108"/>
      <c r="J5" s="111"/>
    </row>
    <row r="6" spans="1:10" ht="40.5">
      <c r="A6" s="112" t="s">
        <v>528</v>
      </c>
      <c r="B6" s="113" t="s">
        <v>529</v>
      </c>
      <c r="C6" s="113" t="s">
        <v>530</v>
      </c>
      <c r="D6" s="113" t="s">
        <v>754</v>
      </c>
      <c r="E6" s="113" t="s">
        <v>748</v>
      </c>
      <c r="F6" s="113" t="s">
        <v>750</v>
      </c>
      <c r="G6" s="113" t="s">
        <v>755</v>
      </c>
      <c r="H6" s="113" t="s">
        <v>756</v>
      </c>
      <c r="I6" s="114" t="s">
        <v>531</v>
      </c>
      <c r="J6" s="111"/>
    </row>
    <row r="7" spans="1:10">
      <c r="A7" s="115"/>
      <c r="B7" s="115"/>
      <c r="C7" s="116"/>
      <c r="D7" s="116"/>
      <c r="E7" s="116"/>
      <c r="F7" s="116"/>
      <c r="G7" s="116"/>
      <c r="H7" s="116"/>
      <c r="I7" s="117">
        <f t="shared" ref="I7:I16" si="0">SUM(C7:H7)</f>
        <v>0</v>
      </c>
      <c r="J7" s="111"/>
    </row>
    <row r="8" spans="1:10">
      <c r="A8" s="118" t="s">
        <v>532</v>
      </c>
      <c r="B8" s="118"/>
      <c r="C8" s="117"/>
      <c r="D8" s="117"/>
      <c r="E8" s="117"/>
      <c r="F8" s="117"/>
      <c r="G8" s="117"/>
      <c r="H8" s="117"/>
      <c r="I8" s="117">
        <f t="shared" si="0"/>
        <v>0</v>
      </c>
      <c r="J8" s="111"/>
    </row>
    <row r="9" spans="1:10">
      <c r="A9" s="115"/>
      <c r="B9" s="115"/>
      <c r="C9" s="116"/>
      <c r="D9" s="116"/>
      <c r="E9" s="116"/>
      <c r="F9" s="116"/>
      <c r="G9" s="116"/>
      <c r="H9" s="116"/>
      <c r="I9" s="117">
        <f t="shared" si="0"/>
        <v>0</v>
      </c>
      <c r="J9" s="111"/>
    </row>
    <row r="10" spans="1:10">
      <c r="A10" s="118" t="s">
        <v>533</v>
      </c>
      <c r="B10" s="118"/>
      <c r="C10" s="117"/>
      <c r="D10" s="117"/>
      <c r="E10" s="117"/>
      <c r="F10" s="117"/>
      <c r="G10" s="117"/>
      <c r="H10" s="117"/>
      <c r="I10" s="117">
        <f t="shared" si="0"/>
        <v>0</v>
      </c>
      <c r="J10" s="111"/>
    </row>
    <row r="11" spans="1:10">
      <c r="A11" s="115"/>
      <c r="B11" s="115"/>
      <c r="C11" s="116"/>
      <c r="D11" s="116"/>
      <c r="E11" s="116"/>
      <c r="F11" s="116"/>
      <c r="G11" s="116"/>
      <c r="H11" s="116"/>
      <c r="I11" s="117">
        <f t="shared" si="0"/>
        <v>0</v>
      </c>
      <c r="J11" s="111"/>
    </row>
    <row r="12" spans="1:10">
      <c r="A12" s="118" t="s">
        <v>534</v>
      </c>
      <c r="B12" s="118"/>
      <c r="C12" s="117"/>
      <c r="D12" s="117"/>
      <c r="E12" s="117"/>
      <c r="F12" s="117"/>
      <c r="G12" s="117"/>
      <c r="H12" s="117"/>
      <c r="I12" s="117">
        <f t="shared" si="0"/>
        <v>0</v>
      </c>
      <c r="J12" s="111"/>
    </row>
    <row r="13" spans="1:10">
      <c r="A13" s="115"/>
      <c r="B13" s="115"/>
      <c r="C13" s="116"/>
      <c r="D13" s="116"/>
      <c r="E13" s="116"/>
      <c r="F13" s="116"/>
      <c r="G13" s="116"/>
      <c r="H13" s="116"/>
      <c r="I13" s="117">
        <f t="shared" si="0"/>
        <v>0</v>
      </c>
      <c r="J13" s="111"/>
    </row>
    <row r="14" spans="1:10">
      <c r="A14" s="118" t="s">
        <v>535</v>
      </c>
      <c r="B14" s="118"/>
      <c r="C14" s="117"/>
      <c r="D14" s="117"/>
      <c r="E14" s="117"/>
      <c r="F14" s="117"/>
      <c r="G14" s="117"/>
      <c r="H14" s="117"/>
      <c r="I14" s="117">
        <f t="shared" si="0"/>
        <v>0</v>
      </c>
      <c r="J14" s="111"/>
    </row>
    <row r="15" spans="1:10">
      <c r="A15" s="118"/>
      <c r="B15" s="118"/>
      <c r="C15" s="117"/>
      <c r="D15" s="117"/>
      <c r="E15" s="117"/>
      <c r="F15" s="117"/>
      <c r="G15" s="117"/>
      <c r="H15" s="117"/>
      <c r="I15" s="117">
        <f t="shared" si="0"/>
        <v>0</v>
      </c>
      <c r="J15" s="111"/>
    </row>
    <row r="16" spans="1:10" ht="15.75">
      <c r="A16" s="119" t="s">
        <v>536</v>
      </c>
      <c r="B16" s="115"/>
      <c r="C16" s="120">
        <f t="shared" ref="C16:H16" si="1">SUM(C7:C15)</f>
        <v>0</v>
      </c>
      <c r="D16" s="120">
        <f t="shared" si="1"/>
        <v>0</v>
      </c>
      <c r="E16" s="120">
        <f t="shared" si="1"/>
        <v>0</v>
      </c>
      <c r="F16" s="120">
        <f t="shared" si="1"/>
        <v>0</v>
      </c>
      <c r="G16" s="120">
        <f t="shared" si="1"/>
        <v>0</v>
      </c>
      <c r="H16" s="120">
        <f t="shared" si="1"/>
        <v>0</v>
      </c>
      <c r="I16" s="117">
        <f t="shared" si="0"/>
        <v>0</v>
      </c>
      <c r="J16" s="111"/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view="pageLayout" topLeftCell="A16" zoomScaleNormal="100" zoomScaleSheetLayoutView="100" workbookViewId="0">
      <selection activeCell="C9" sqref="C9"/>
    </sheetView>
  </sheetViews>
  <sheetFormatPr defaultColWidth="11.5703125" defaultRowHeight="15"/>
  <cols>
    <col min="1" max="1" width="21.28515625" customWidth="1"/>
    <col min="2" max="2" width="8.85546875" customWidth="1"/>
    <col min="3" max="3" width="14.140625" customWidth="1"/>
    <col min="4" max="4" width="14.28515625" customWidth="1"/>
    <col min="5" max="5" width="14" customWidth="1"/>
    <col min="6" max="6" width="13" customWidth="1"/>
    <col min="7" max="7" width="14.28515625" customWidth="1"/>
    <col min="8" max="8" width="13" customWidth="1"/>
    <col min="9" max="9" width="13.42578125" customWidth="1"/>
    <col min="10" max="10" width="15.5703125" customWidth="1"/>
  </cols>
  <sheetData>
    <row r="1" spans="1:10" ht="17.25">
      <c r="A1" s="121"/>
      <c r="B1" s="121"/>
      <c r="C1" s="121"/>
      <c r="D1" s="121"/>
      <c r="E1" s="121"/>
      <c r="F1" s="121"/>
      <c r="G1" s="121"/>
      <c r="H1" s="121"/>
      <c r="I1" s="121"/>
      <c r="J1" s="122" t="s">
        <v>797</v>
      </c>
    </row>
    <row r="2" spans="1:10" ht="16.149999999999999" customHeight="1">
      <c r="A2" s="339" t="s">
        <v>762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0" ht="36.6" customHeight="1">
      <c r="A3" s="340" t="s">
        <v>537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 ht="16.5">
      <c r="A4" s="123"/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7.25">
      <c r="A5" s="125" t="s">
        <v>538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81.5" customHeight="1">
      <c r="A6" s="341" t="s">
        <v>25</v>
      </c>
      <c r="B6" s="342" t="s">
        <v>26</v>
      </c>
      <c r="C6" s="337" t="s">
        <v>539</v>
      </c>
      <c r="D6" s="337" t="s">
        <v>540</v>
      </c>
      <c r="E6" s="337" t="s">
        <v>541</v>
      </c>
      <c r="F6" s="337" t="s">
        <v>542</v>
      </c>
      <c r="G6" s="337" t="s">
        <v>543</v>
      </c>
      <c r="H6" s="337" t="s">
        <v>544</v>
      </c>
      <c r="I6" s="337" t="s">
        <v>545</v>
      </c>
      <c r="J6" s="338" t="s">
        <v>546</v>
      </c>
    </row>
    <row r="7" spans="1:10" ht="66" customHeight="1">
      <c r="A7" s="341"/>
      <c r="B7" s="342"/>
      <c r="C7" s="337"/>
      <c r="D7" s="337"/>
      <c r="E7" s="337"/>
      <c r="F7" s="337"/>
      <c r="G7" s="337"/>
      <c r="H7" s="337"/>
      <c r="I7" s="337"/>
      <c r="J7" s="338"/>
    </row>
    <row r="8" spans="1:10" ht="69">
      <c r="A8" s="126" t="s">
        <v>173</v>
      </c>
      <c r="B8" s="127" t="s">
        <v>174</v>
      </c>
      <c r="C8" s="128"/>
      <c r="D8" s="128"/>
      <c r="E8" s="128"/>
      <c r="F8" s="128"/>
      <c r="G8" s="128"/>
      <c r="H8" s="128"/>
      <c r="I8" s="128"/>
      <c r="J8" s="129"/>
    </row>
    <row r="9" spans="1:10" ht="51.75">
      <c r="A9" s="126" t="s">
        <v>524</v>
      </c>
      <c r="B9" s="127" t="s">
        <v>176</v>
      </c>
      <c r="C9" s="128">
        <v>10000</v>
      </c>
      <c r="D9" s="128">
        <v>10000</v>
      </c>
      <c r="E9" s="128"/>
      <c r="F9" s="128"/>
      <c r="G9" s="128"/>
      <c r="H9" s="128"/>
      <c r="I9" s="128"/>
      <c r="J9" s="129"/>
    </row>
    <row r="10" spans="1:10" ht="69">
      <c r="A10" s="130" t="s">
        <v>177</v>
      </c>
      <c r="B10" s="127" t="s">
        <v>178</v>
      </c>
      <c r="C10" s="128">
        <v>1000</v>
      </c>
      <c r="D10" s="128">
        <v>1000</v>
      </c>
      <c r="E10" s="128"/>
      <c r="F10" s="128"/>
      <c r="G10" s="128"/>
      <c r="H10" s="128"/>
      <c r="I10" s="128"/>
      <c r="J10" s="129"/>
    </row>
    <row r="11" spans="1:10" ht="69">
      <c r="A11" s="126" t="s">
        <v>179</v>
      </c>
      <c r="B11" s="127" t="s">
        <v>180</v>
      </c>
      <c r="C11" s="128">
        <v>16500</v>
      </c>
      <c r="D11" s="128">
        <v>16500</v>
      </c>
      <c r="E11" s="128"/>
      <c r="F11" s="128"/>
      <c r="G11" s="128"/>
      <c r="H11" s="128"/>
      <c r="I11" s="128"/>
      <c r="J11" s="129"/>
    </row>
    <row r="12" spans="1:10" ht="34.5">
      <c r="A12" s="126" t="s">
        <v>181</v>
      </c>
      <c r="B12" s="127" t="s">
        <v>182</v>
      </c>
      <c r="C12" s="128"/>
      <c r="D12" s="128"/>
      <c r="E12" s="128"/>
      <c r="F12" s="128"/>
      <c r="G12" s="128"/>
      <c r="H12" s="128"/>
      <c r="I12" s="128"/>
      <c r="J12" s="129"/>
    </row>
    <row r="13" spans="1:10" ht="86.25">
      <c r="A13" s="130" t="s">
        <v>183</v>
      </c>
      <c r="B13" s="127" t="s">
        <v>184</v>
      </c>
      <c r="C13" s="128"/>
      <c r="D13" s="128"/>
      <c r="E13" s="128"/>
      <c r="F13" s="128"/>
      <c r="G13" s="128"/>
      <c r="H13" s="128"/>
      <c r="I13" s="128"/>
      <c r="J13" s="129"/>
    </row>
    <row r="14" spans="1:10" ht="86.25">
      <c r="A14" s="130" t="s">
        <v>185</v>
      </c>
      <c r="B14" s="127" t="s">
        <v>186</v>
      </c>
      <c r="C14" s="128">
        <v>5400</v>
      </c>
      <c r="D14" s="128">
        <v>5400</v>
      </c>
      <c r="E14" s="128"/>
      <c r="F14" s="128"/>
      <c r="G14" s="128"/>
      <c r="H14" s="128"/>
      <c r="I14" s="128"/>
      <c r="J14" s="129"/>
    </row>
    <row r="15" spans="1:10" ht="16.5">
      <c r="A15" s="131" t="s">
        <v>187</v>
      </c>
      <c r="B15" s="132" t="s">
        <v>188</v>
      </c>
      <c r="C15" s="133">
        <f>C14+C13+C12+C11+C10+C9+C8</f>
        <v>32900</v>
      </c>
      <c r="D15" s="133">
        <f>D14+D13+D12+D11+D10+D9+D8</f>
        <v>32900</v>
      </c>
      <c r="E15" s="134"/>
      <c r="F15" s="134"/>
      <c r="G15" s="134"/>
      <c r="H15" s="134"/>
      <c r="I15" s="134"/>
      <c r="J15" s="135"/>
    </row>
    <row r="16" spans="1:10" ht="16.5">
      <c r="A16" s="136"/>
      <c r="B16" s="137"/>
      <c r="C16" s="134"/>
      <c r="D16" s="134"/>
      <c r="E16" s="134"/>
      <c r="F16" s="134"/>
      <c r="G16" s="134"/>
      <c r="H16" s="134"/>
      <c r="I16" s="134"/>
      <c r="J16" s="135"/>
    </row>
    <row r="17" spans="1:10" ht="16.5">
      <c r="A17" s="138" t="s">
        <v>525</v>
      </c>
      <c r="B17" s="139"/>
      <c r="C17" s="140">
        <v>7000</v>
      </c>
      <c r="D17" s="134">
        <v>10000</v>
      </c>
      <c r="E17" s="134"/>
      <c r="F17" s="134"/>
      <c r="G17" s="134"/>
      <c r="H17" s="134"/>
      <c r="I17" s="134"/>
      <c r="J17" s="135"/>
    </row>
    <row r="18" spans="1:10" ht="66">
      <c r="A18" s="138" t="s">
        <v>547</v>
      </c>
      <c r="B18" s="139"/>
      <c r="C18" s="140">
        <v>3000</v>
      </c>
      <c r="D18" s="134">
        <v>6300</v>
      </c>
      <c r="E18" s="134"/>
      <c r="F18" s="134"/>
      <c r="G18" s="134"/>
      <c r="H18" s="134"/>
      <c r="I18" s="134"/>
      <c r="J18" s="135"/>
    </row>
    <row r="19" spans="1:10" ht="34.5">
      <c r="A19" s="126" t="s">
        <v>189</v>
      </c>
      <c r="B19" s="127" t="s">
        <v>190</v>
      </c>
      <c r="C19" s="141">
        <f>SUM(C17:C18)</f>
        <v>10000</v>
      </c>
      <c r="D19" s="128">
        <v>10000</v>
      </c>
      <c r="E19" s="128"/>
      <c r="F19" s="128"/>
      <c r="G19" s="128"/>
      <c r="H19" s="128"/>
      <c r="I19" s="128"/>
      <c r="J19" s="129"/>
    </row>
    <row r="20" spans="1:10" ht="49.5">
      <c r="A20" s="138" t="s">
        <v>191</v>
      </c>
      <c r="B20" s="139" t="s">
        <v>192</v>
      </c>
      <c r="C20" s="134">
        <v>0</v>
      </c>
      <c r="D20" s="134">
        <v>0</v>
      </c>
      <c r="E20" s="134"/>
      <c r="F20" s="134"/>
      <c r="G20" s="134"/>
      <c r="H20" s="134"/>
      <c r="I20" s="134"/>
      <c r="J20" s="135"/>
    </row>
    <row r="21" spans="1:10" ht="51.75">
      <c r="A21" s="126" t="s">
        <v>193</v>
      </c>
      <c r="B21" s="127" t="s">
        <v>194</v>
      </c>
      <c r="C21" s="128">
        <v>500</v>
      </c>
      <c r="D21" s="128">
        <v>500</v>
      </c>
      <c r="E21" s="128"/>
      <c r="F21" s="128"/>
      <c r="G21" s="128"/>
      <c r="H21" s="128"/>
      <c r="I21" s="128"/>
      <c r="J21" s="129"/>
    </row>
    <row r="22" spans="1:10" ht="86.25">
      <c r="A22" s="126" t="s">
        <v>195</v>
      </c>
      <c r="B22" s="127" t="s">
        <v>196</v>
      </c>
      <c r="C22" s="128">
        <v>2835</v>
      </c>
      <c r="D22" s="128">
        <v>2835</v>
      </c>
      <c r="E22" s="128"/>
      <c r="F22" s="128"/>
      <c r="G22" s="128"/>
      <c r="H22" s="128"/>
      <c r="I22" s="128"/>
      <c r="J22" s="129"/>
    </row>
    <row r="23" spans="1:10" ht="16.5">
      <c r="A23" s="142" t="s">
        <v>197</v>
      </c>
      <c r="B23" s="143" t="s">
        <v>198</v>
      </c>
      <c r="C23" s="144">
        <f>C22+C21+C19</f>
        <v>13335</v>
      </c>
      <c r="D23" s="144">
        <f>D22+D21+D19</f>
        <v>13335</v>
      </c>
      <c r="E23" s="145"/>
      <c r="F23" s="145"/>
      <c r="G23" s="145"/>
      <c r="H23" s="145"/>
      <c r="I23" s="145"/>
      <c r="J23" s="146"/>
    </row>
  </sheetData>
  <sheetProtection selectLockedCells="1" selectUnlockedCells="1"/>
  <mergeCells count="12">
    <mergeCell ref="I6:I7"/>
    <mergeCell ref="J6:J7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H6:H7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1"/>
  <sheetViews>
    <sheetView view="pageLayout" topLeftCell="A31" zoomScaleNormal="100" zoomScaleSheetLayoutView="100" workbookViewId="0">
      <selection activeCell="C1" sqref="C1"/>
    </sheetView>
  </sheetViews>
  <sheetFormatPr defaultColWidth="11.5703125" defaultRowHeight="15"/>
  <cols>
    <col min="1" max="1" width="65.140625" customWidth="1"/>
    <col min="2" max="2" width="23.28515625" customWidth="1"/>
    <col min="3" max="3" width="39.5703125" customWidth="1"/>
  </cols>
  <sheetData>
    <row r="1" spans="1:3" ht="26.1" customHeight="1">
      <c r="A1" s="121"/>
      <c r="B1" s="121"/>
      <c r="C1" s="147" t="s">
        <v>798</v>
      </c>
    </row>
    <row r="2" spans="1:3" ht="16.149999999999999" customHeight="1">
      <c r="A2" s="339" t="s">
        <v>762</v>
      </c>
      <c r="B2" s="339"/>
      <c r="C2" s="339"/>
    </row>
    <row r="3" spans="1:3" ht="34.9" customHeight="1">
      <c r="A3" s="340" t="s">
        <v>548</v>
      </c>
      <c r="B3" s="340"/>
      <c r="C3" s="340"/>
    </row>
    <row r="4" spans="1:3" ht="30" customHeight="1">
      <c r="A4" s="148"/>
      <c r="B4" s="149"/>
      <c r="C4" s="150"/>
    </row>
    <row r="5" spans="1:3" ht="17.25">
      <c r="A5" s="125" t="s">
        <v>549</v>
      </c>
      <c r="B5" s="121"/>
      <c r="C5" s="121"/>
    </row>
    <row r="6" spans="1:3" ht="16.5">
      <c r="A6" s="133" t="s">
        <v>507</v>
      </c>
      <c r="B6" s="151" t="s">
        <v>26</v>
      </c>
      <c r="C6" s="152" t="s">
        <v>550</v>
      </c>
    </row>
    <row r="7" spans="1:3" ht="33">
      <c r="A7" s="153" t="s">
        <v>551</v>
      </c>
      <c r="B7" s="154" t="s">
        <v>123</v>
      </c>
      <c r="C7" s="155">
        <v>700000</v>
      </c>
    </row>
    <row r="8" spans="1:3" ht="16.5">
      <c r="A8" s="156" t="s">
        <v>122</v>
      </c>
      <c r="B8" s="151" t="s">
        <v>123</v>
      </c>
      <c r="C8" s="157">
        <f>SUM(C7)</f>
        <v>700000</v>
      </c>
    </row>
    <row r="9" spans="1:3" ht="16.5">
      <c r="A9" s="153" t="s">
        <v>552</v>
      </c>
      <c r="B9" s="158" t="s">
        <v>127</v>
      </c>
      <c r="C9" s="140"/>
    </row>
    <row r="10" spans="1:3" ht="33">
      <c r="A10" s="153" t="s">
        <v>553</v>
      </c>
      <c r="B10" s="158" t="s">
        <v>127</v>
      </c>
      <c r="C10" s="140"/>
    </row>
    <row r="11" spans="1:3" ht="33">
      <c r="A11" s="153" t="s">
        <v>554</v>
      </c>
      <c r="B11" s="158" t="s">
        <v>127</v>
      </c>
      <c r="C11" s="140"/>
    </row>
    <row r="12" spans="1:3" ht="16.5">
      <c r="A12" s="153" t="s">
        <v>555</v>
      </c>
      <c r="B12" s="158" t="s">
        <v>127</v>
      </c>
      <c r="C12" s="140"/>
    </row>
    <row r="13" spans="1:3" ht="16.5">
      <c r="A13" s="159" t="s">
        <v>556</v>
      </c>
      <c r="B13" s="158" t="s">
        <v>127</v>
      </c>
      <c r="C13" s="140"/>
    </row>
    <row r="14" spans="1:3" ht="33">
      <c r="A14" s="159" t="s">
        <v>557</v>
      </c>
      <c r="B14" s="158" t="s">
        <v>127</v>
      </c>
      <c r="C14" s="140"/>
    </row>
    <row r="15" spans="1:3" ht="33">
      <c r="A15" s="156" t="s">
        <v>558</v>
      </c>
      <c r="B15" s="160" t="s">
        <v>127</v>
      </c>
      <c r="C15" s="161">
        <f>SUM(C9:C14)</f>
        <v>0</v>
      </c>
    </row>
    <row r="16" spans="1:3" ht="33">
      <c r="A16" s="153" t="s">
        <v>559</v>
      </c>
      <c r="B16" s="158" t="s">
        <v>129</v>
      </c>
      <c r="C16" s="140">
        <v>0</v>
      </c>
    </row>
    <row r="17" spans="1:3" ht="33">
      <c r="A17" s="162" t="s">
        <v>560</v>
      </c>
      <c r="B17" s="160" t="s">
        <v>129</v>
      </c>
      <c r="C17" s="161">
        <f>SUM(C16)</f>
        <v>0</v>
      </c>
    </row>
    <row r="18" spans="1:3" ht="16.5">
      <c r="A18" s="153" t="s">
        <v>561</v>
      </c>
      <c r="B18" s="158" t="s">
        <v>131</v>
      </c>
      <c r="C18" s="140"/>
    </row>
    <row r="19" spans="1:3" ht="16.5">
      <c r="A19" s="153" t="s">
        <v>562</v>
      </c>
      <c r="B19" s="158" t="s">
        <v>131</v>
      </c>
      <c r="C19" s="140"/>
    </row>
    <row r="20" spans="1:3" ht="33">
      <c r="A20" s="159" t="s">
        <v>563</v>
      </c>
      <c r="B20" s="158" t="s">
        <v>131</v>
      </c>
      <c r="C20" s="140">
        <v>0</v>
      </c>
    </row>
    <row r="21" spans="1:3" ht="33">
      <c r="A21" s="159" t="s">
        <v>564</v>
      </c>
      <c r="B21" s="158" t="s">
        <v>131</v>
      </c>
      <c r="C21" s="140"/>
    </row>
    <row r="22" spans="1:3" ht="33">
      <c r="A22" s="159" t="s">
        <v>565</v>
      </c>
      <c r="B22" s="158" t="s">
        <v>131</v>
      </c>
      <c r="C22" s="140"/>
    </row>
    <row r="23" spans="1:3" ht="49.5">
      <c r="A23" s="163" t="s">
        <v>566</v>
      </c>
      <c r="B23" s="158" t="s">
        <v>131</v>
      </c>
      <c r="C23" s="140"/>
    </row>
    <row r="24" spans="1:3" ht="16.5">
      <c r="A24" s="164" t="s">
        <v>567</v>
      </c>
      <c r="B24" s="160" t="s">
        <v>131</v>
      </c>
      <c r="C24" s="161">
        <f>SUM(C18:C23)</f>
        <v>0</v>
      </c>
    </row>
    <row r="25" spans="1:3" ht="16.5">
      <c r="A25" s="153" t="s">
        <v>568</v>
      </c>
      <c r="B25" s="158" t="s">
        <v>133</v>
      </c>
      <c r="C25" s="140"/>
    </row>
    <row r="26" spans="1:3" ht="16.5">
      <c r="A26" s="153" t="s">
        <v>569</v>
      </c>
      <c r="B26" s="158" t="s">
        <v>133</v>
      </c>
      <c r="C26" s="140">
        <v>0</v>
      </c>
    </row>
    <row r="27" spans="1:3" ht="16.5">
      <c r="A27" s="164" t="s">
        <v>570</v>
      </c>
      <c r="B27" s="165" t="s">
        <v>133</v>
      </c>
      <c r="C27" s="161">
        <f>SUM(C25:C26)</f>
        <v>0</v>
      </c>
    </row>
    <row r="28" spans="1:3" ht="16.5">
      <c r="A28" s="153" t="s">
        <v>571</v>
      </c>
      <c r="B28" s="158" t="s">
        <v>135</v>
      </c>
      <c r="C28" s="140"/>
    </row>
    <row r="29" spans="1:3" ht="33">
      <c r="A29" s="153" t="s">
        <v>572</v>
      </c>
      <c r="B29" s="158" t="s">
        <v>135</v>
      </c>
      <c r="C29" s="140">
        <v>0</v>
      </c>
    </row>
    <row r="30" spans="1:3" ht="16.5">
      <c r="A30" s="159" t="s">
        <v>573</v>
      </c>
      <c r="B30" s="158" t="s">
        <v>135</v>
      </c>
      <c r="C30" s="140">
        <v>300000</v>
      </c>
    </row>
    <row r="31" spans="1:3" ht="16.5">
      <c r="A31" s="159" t="s">
        <v>574</v>
      </c>
      <c r="B31" s="158" t="s">
        <v>135</v>
      </c>
      <c r="C31" s="140">
        <v>200000</v>
      </c>
    </row>
    <row r="32" spans="1:3" ht="33">
      <c r="A32" s="159" t="s">
        <v>575</v>
      </c>
      <c r="B32" s="158" t="s">
        <v>135</v>
      </c>
      <c r="C32" s="140">
        <v>600000</v>
      </c>
    </row>
    <row r="33" spans="1:3" ht="33">
      <c r="A33" s="159" t="s">
        <v>576</v>
      </c>
      <c r="B33" s="158" t="s">
        <v>135</v>
      </c>
      <c r="C33" s="140"/>
    </row>
    <row r="34" spans="1:3" ht="16.5">
      <c r="A34" s="159" t="s">
        <v>577</v>
      </c>
      <c r="B34" s="158" t="s">
        <v>135</v>
      </c>
      <c r="C34" s="140"/>
    </row>
    <row r="35" spans="1:3" ht="16.5">
      <c r="A35" s="159" t="s">
        <v>578</v>
      </c>
      <c r="B35" s="158" t="s">
        <v>135</v>
      </c>
      <c r="C35" s="140"/>
    </row>
    <row r="36" spans="1:3" ht="16.5">
      <c r="A36" s="159" t="s">
        <v>579</v>
      </c>
      <c r="B36" s="158" t="s">
        <v>135</v>
      </c>
      <c r="C36" s="140">
        <v>0</v>
      </c>
    </row>
    <row r="37" spans="1:3" ht="33">
      <c r="A37" s="159" t="s">
        <v>580</v>
      </c>
      <c r="B37" s="158" t="s">
        <v>135</v>
      </c>
      <c r="C37" s="140"/>
    </row>
    <row r="38" spans="1:3" ht="49.5">
      <c r="A38" s="159" t="s">
        <v>581</v>
      </c>
      <c r="B38" s="158" t="s">
        <v>135</v>
      </c>
      <c r="C38" s="140"/>
    </row>
    <row r="39" spans="1:3" ht="49.5">
      <c r="A39" s="159" t="s">
        <v>582</v>
      </c>
      <c r="B39" s="158" t="s">
        <v>135</v>
      </c>
      <c r="C39" s="140"/>
    </row>
    <row r="40" spans="1:3" ht="16.5">
      <c r="A40" s="164" t="s">
        <v>583</v>
      </c>
      <c r="B40" s="160" t="s">
        <v>135</v>
      </c>
      <c r="C40" s="161">
        <f>SUM(C28:C39)</f>
        <v>1100000</v>
      </c>
    </row>
    <row r="41" spans="1:3" ht="16.5">
      <c r="A41" s="166" t="s">
        <v>136</v>
      </c>
      <c r="B41" s="167" t="s">
        <v>137</v>
      </c>
      <c r="C41" s="168">
        <f>C40+C27+C24+C17+C15+C8</f>
        <v>1800000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</vt:i4>
      </vt:variant>
    </vt:vector>
  </HeadingPairs>
  <TitlesOfParts>
    <vt:vector size="22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mell.</vt:lpstr>
      <vt:lpstr>14. mell</vt:lpstr>
      <vt:lpstr>15. mell.</vt:lpstr>
      <vt:lpstr>16. mell</vt:lpstr>
      <vt:lpstr>'10. mell.'!Nyomtatási_cím</vt:lpstr>
      <vt:lpstr>'2. mell.'!Nyomtatási_cím</vt:lpstr>
      <vt:lpstr>'3. sz. mell.'!Nyomtatási_cím</vt:lpstr>
      <vt:lpstr>'15. mell.'!Nyomtatási_terület</vt:lpstr>
      <vt:lpstr>'7.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2021-05-27T14:39:18Z</cp:lastPrinted>
  <dcterms:created xsi:type="dcterms:W3CDTF">2015-01-28T09:43:29Z</dcterms:created>
  <dcterms:modified xsi:type="dcterms:W3CDTF">2021-12-02T11:39:42Z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